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5_FacultyAdms/"/>
    </mc:Choice>
  </mc:AlternateContent>
  <xr:revisionPtr revIDLastSave="619" documentId="8_{0D8DD3AE-C0A2-45F8-A21A-9BDB9FEF1CCC}" xr6:coauthVersionLast="47" xr6:coauthVersionMax="47" xr10:uidLastSave="{5208BEA8-D976-469E-85A8-A6EFEC7316FA}"/>
  <bookViews>
    <workbookView xWindow="-28920" yWindow="-120" windowWidth="29040" windowHeight="15840" xr2:uid="{00000000-000D-0000-FFFF-FFFF00000000}"/>
  </bookViews>
  <sheets>
    <sheet name="Table 83" sheetId="5" r:id="rId1"/>
    <sheet name="DATA" sheetId="1" r:id="rId2"/>
    <sheet name="All ranks Constant $" sheetId="4" r:id="rId3"/>
    <sheet name="All ranks Constant $ OLD" sheetId="6" r:id="rId4"/>
  </sheets>
  <definedNames>
    <definedName name="_Fill" hidden="1">DATA!$AI$12:$AI$27</definedName>
    <definedName name="_Key1" hidden="1">DATA!$A$12</definedName>
    <definedName name="_Order1" hidden="1">255</definedName>
    <definedName name="_Sort" hidden="1">DATA!$A$12:$CX$27</definedName>
    <definedName name="AC">DATA!$CK$9</definedName>
    <definedName name="DATA">DATA!$A$1</definedName>
    <definedName name="_xlnm.Print_Area" localSheetId="1">DATA!$A$1:$DJ$69</definedName>
    <definedName name="_xlnm.Print_Area" localSheetId="0">'Table 83'!$A$1:$G$75</definedName>
    <definedName name="_xlnm.Print_Titles" localSheetId="2">'All ranks Constant $'!$A:$A</definedName>
    <definedName name="_xlnm.Print_Titles" localSheetId="3">'All ranks Constant $ OLD'!$A:$A</definedName>
    <definedName name="_xlnm.Print_Titles" localSheetId="1">DATA!$A:$A</definedName>
    <definedName name="TABLE" localSheetId="3">#REF!</definedName>
    <definedName name="TABLE" localSheetId="0">'Table 83'!$A$1:$G$70</definedName>
    <definedName name="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5" l="1"/>
  <c r="G61" i="5"/>
  <c r="G62" i="5"/>
  <c r="G63" i="5"/>
  <c r="G64" i="5"/>
  <c r="G65" i="5"/>
  <c r="G66" i="5"/>
  <c r="G67" i="5"/>
  <c r="G68" i="5"/>
  <c r="G59" i="5"/>
  <c r="G57" i="5"/>
  <c r="G46" i="5"/>
  <c r="G47" i="5"/>
  <c r="G48" i="5"/>
  <c r="G49" i="5"/>
  <c r="G50" i="5"/>
  <c r="G51" i="5"/>
  <c r="G52" i="5"/>
  <c r="G53" i="5"/>
  <c r="G54" i="5"/>
  <c r="G55" i="5"/>
  <c r="G56" i="5"/>
  <c r="G45" i="5"/>
  <c r="G43" i="5"/>
  <c r="G32" i="5"/>
  <c r="G33" i="5"/>
  <c r="G34" i="5"/>
  <c r="G35" i="5"/>
  <c r="G36" i="5"/>
  <c r="G37" i="5"/>
  <c r="G38" i="5"/>
  <c r="G39" i="5"/>
  <c r="G40" i="5"/>
  <c r="G41" i="5"/>
  <c r="G42" i="5"/>
  <c r="G31" i="5"/>
  <c r="G30" i="5"/>
  <c r="G28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12" i="5"/>
  <c r="G10" i="5"/>
  <c r="F60" i="5"/>
  <c r="F61" i="5"/>
  <c r="F62" i="5"/>
  <c r="F63" i="5"/>
  <c r="F64" i="5"/>
  <c r="F65" i="5"/>
  <c r="F66" i="5"/>
  <c r="F67" i="5"/>
  <c r="F68" i="5"/>
  <c r="F59" i="5"/>
  <c r="F57" i="5"/>
  <c r="F46" i="5"/>
  <c r="F47" i="5"/>
  <c r="F48" i="5"/>
  <c r="F49" i="5"/>
  <c r="F50" i="5"/>
  <c r="F51" i="5"/>
  <c r="F52" i="5"/>
  <c r="F53" i="5"/>
  <c r="F54" i="5"/>
  <c r="F55" i="5"/>
  <c r="F56" i="5"/>
  <c r="F45" i="5"/>
  <c r="F43" i="5"/>
  <c r="F32" i="5"/>
  <c r="F33" i="5"/>
  <c r="F34" i="5"/>
  <c r="F35" i="5"/>
  <c r="F36" i="5"/>
  <c r="F37" i="5"/>
  <c r="F38" i="5"/>
  <c r="F39" i="5"/>
  <c r="F40" i="5"/>
  <c r="F41" i="5"/>
  <c r="F42" i="5"/>
  <c r="F31" i="5"/>
  <c r="F30" i="5"/>
  <c r="F28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13" i="5"/>
  <c r="F12" i="5"/>
  <c r="F10" i="5"/>
  <c r="E68" i="5"/>
  <c r="E14" i="5"/>
  <c r="E30" i="5"/>
  <c r="D14" i="5"/>
  <c r="D68" i="5"/>
  <c r="E37" i="5"/>
  <c r="E60" i="5"/>
  <c r="E61" i="5"/>
  <c r="E62" i="5"/>
  <c r="E63" i="5"/>
  <c r="E64" i="5"/>
  <c r="E65" i="5"/>
  <c r="E66" i="5"/>
  <c r="E67" i="5"/>
  <c r="E59" i="5"/>
  <c r="E57" i="5"/>
  <c r="E46" i="5"/>
  <c r="E47" i="5"/>
  <c r="E48" i="5"/>
  <c r="E49" i="5"/>
  <c r="E50" i="5"/>
  <c r="E51" i="5"/>
  <c r="E52" i="5"/>
  <c r="E53" i="5"/>
  <c r="E54" i="5"/>
  <c r="E55" i="5"/>
  <c r="E56" i="5"/>
  <c r="E45" i="5"/>
  <c r="E43" i="5"/>
  <c r="E31" i="5"/>
  <c r="E32" i="5"/>
  <c r="E33" i="5"/>
  <c r="E34" i="5"/>
  <c r="E35" i="5"/>
  <c r="E36" i="5"/>
  <c r="E38" i="5"/>
  <c r="E39" i="5"/>
  <c r="E40" i="5"/>
  <c r="E41" i="5"/>
  <c r="E42" i="5"/>
  <c r="E28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13" i="5"/>
  <c r="E12" i="5"/>
  <c r="E10" i="5"/>
  <c r="E9" i="5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22" i="4"/>
  <c r="AD21" i="4"/>
  <c r="O21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22" i="4"/>
  <c r="AC21" i="4"/>
  <c r="N21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23" i="4"/>
  <c r="AB22" i="4"/>
  <c r="AB21" i="4"/>
  <c r="M21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6" i="4"/>
  <c r="P37" i="4"/>
  <c r="P38" i="4"/>
  <c r="P39" i="4"/>
  <c r="P40" i="4"/>
  <c r="P42" i="4"/>
  <c r="P43" i="4"/>
  <c r="P44" i="4"/>
  <c r="P45" i="4"/>
  <c r="P46" i="4"/>
  <c r="P47" i="4"/>
  <c r="P48" i="4"/>
  <c r="P49" i="4"/>
  <c r="P50" i="4"/>
  <c r="P51" i="4"/>
  <c r="P52" i="4"/>
  <c r="P53" i="4"/>
  <c r="P55" i="4"/>
  <c r="P56" i="4"/>
  <c r="P57" i="4"/>
  <c r="P58" i="4"/>
  <c r="P59" i="4"/>
  <c r="P60" i="4"/>
  <c r="P61" i="4"/>
  <c r="P62" i="4"/>
  <c r="P12" i="4"/>
  <c r="P11" i="4"/>
  <c r="P6" i="4"/>
  <c r="P7" i="4"/>
  <c r="P8" i="4"/>
  <c r="P9" i="4"/>
  <c r="P5" i="4"/>
  <c r="P68" i="4"/>
  <c r="D67" i="5"/>
  <c r="D37" i="5"/>
  <c r="D60" i="5"/>
  <c r="D61" i="5"/>
  <c r="D62" i="5"/>
  <c r="D63" i="5"/>
  <c r="D64" i="5"/>
  <c r="D65" i="5"/>
  <c r="D66" i="5"/>
  <c r="D59" i="5"/>
  <c r="D57" i="5"/>
  <c r="D46" i="5"/>
  <c r="D47" i="5"/>
  <c r="D48" i="5"/>
  <c r="D49" i="5"/>
  <c r="D50" i="5"/>
  <c r="D51" i="5"/>
  <c r="D52" i="5"/>
  <c r="D53" i="5"/>
  <c r="D54" i="5"/>
  <c r="D55" i="5"/>
  <c r="D56" i="5"/>
  <c r="D45" i="5"/>
  <c r="D43" i="5"/>
  <c r="D30" i="5"/>
  <c r="D32" i="5"/>
  <c r="D33" i="5"/>
  <c r="D34" i="5"/>
  <c r="D35" i="5"/>
  <c r="D36" i="5"/>
  <c r="D38" i="5"/>
  <c r="D39" i="5"/>
  <c r="D40" i="5"/>
  <c r="D41" i="5"/>
  <c r="D42" i="5"/>
  <c r="D31" i="5"/>
  <c r="D28" i="5"/>
  <c r="D13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12" i="5"/>
  <c r="D10" i="5"/>
  <c r="D9" i="5"/>
  <c r="C60" i="5"/>
  <c r="C61" i="5"/>
  <c r="C62" i="5"/>
  <c r="C63" i="5"/>
  <c r="C64" i="5"/>
  <c r="C65" i="5"/>
  <c r="C66" i="5"/>
  <c r="C67" i="5"/>
  <c r="C68" i="5"/>
  <c r="C59" i="5"/>
  <c r="C57" i="5"/>
  <c r="C46" i="5"/>
  <c r="C47" i="5"/>
  <c r="C48" i="5"/>
  <c r="C49" i="5"/>
  <c r="C50" i="5"/>
  <c r="C51" i="5"/>
  <c r="C52" i="5"/>
  <c r="C53" i="5"/>
  <c r="C54" i="5"/>
  <c r="C55" i="5"/>
  <c r="C56" i="5"/>
  <c r="C45" i="5"/>
  <c r="C43" i="5"/>
  <c r="C31" i="5"/>
  <c r="C32" i="5"/>
  <c r="C33" i="5"/>
  <c r="C34" i="5"/>
  <c r="C35" i="5"/>
  <c r="C36" i="5"/>
  <c r="C37" i="5"/>
  <c r="C38" i="5"/>
  <c r="C39" i="5"/>
  <c r="C40" i="5"/>
  <c r="C41" i="5"/>
  <c r="C42" i="5"/>
  <c r="C30" i="5"/>
  <c r="C28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12" i="5"/>
  <c r="C10" i="5"/>
  <c r="C9" i="5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AH11" i="1"/>
  <c r="AB17" i="4" l="1"/>
  <c r="AB16" i="4"/>
  <c r="AB15" i="4"/>
  <c r="AB11" i="4"/>
  <c r="AB9" i="4"/>
  <c r="AB7" i="4"/>
  <c r="AB6" i="4"/>
  <c r="AB5" i="4"/>
  <c r="AD17" i="4"/>
  <c r="AD16" i="4"/>
  <c r="AD15" i="4"/>
  <c r="AD11" i="4"/>
  <c r="AD9" i="4"/>
  <c r="AD5" i="4"/>
  <c r="AC17" i="4"/>
  <c r="AC16" i="4"/>
  <c r="AC15" i="4"/>
  <c r="AC11" i="4"/>
  <c r="AC9" i="4"/>
  <c r="AC8" i="4"/>
  <c r="AC7" i="4"/>
  <c r="AC5" i="4"/>
  <c r="AB8" i="4"/>
  <c r="AB12" i="4"/>
  <c r="AB13" i="4"/>
  <c r="AB14" i="4"/>
  <c r="AB18" i="4"/>
  <c r="AB19" i="4"/>
  <c r="AB20" i="4"/>
  <c r="AD8" i="4"/>
  <c r="AD7" i="4"/>
  <c r="AD6" i="4"/>
  <c r="AC6" i="4"/>
  <c r="AD20" i="4"/>
  <c r="AD19" i="4"/>
  <c r="AD18" i="4"/>
  <c r="AC20" i="4"/>
  <c r="AC19" i="4"/>
  <c r="AC18" i="4"/>
  <c r="AD14" i="4"/>
  <c r="AC14" i="4"/>
  <c r="AD13" i="4"/>
  <c r="AC13" i="4"/>
  <c r="AD12" i="4"/>
  <c r="AC12" i="4"/>
  <c r="AA64" i="4"/>
  <c r="AA63" i="4"/>
  <c r="AA62" i="4"/>
  <c r="AA61" i="4"/>
  <c r="Z61" i="4"/>
  <c r="Y61" i="4"/>
  <c r="X61" i="4"/>
  <c r="AA60" i="4"/>
  <c r="AA59" i="4"/>
  <c r="AA58" i="4"/>
  <c r="Z58" i="4"/>
  <c r="Y58" i="4"/>
  <c r="X58" i="4"/>
  <c r="AA57" i="4"/>
  <c r="AA56" i="4"/>
  <c r="Z56" i="4"/>
  <c r="Y56" i="4"/>
  <c r="X56" i="4"/>
  <c r="AA55" i="4"/>
  <c r="Z55" i="4"/>
  <c r="Y55" i="4"/>
  <c r="X55" i="4"/>
  <c r="AA53" i="4"/>
  <c r="Z53" i="4"/>
  <c r="Y53" i="4"/>
  <c r="X53" i="4"/>
  <c r="AA52" i="4"/>
  <c r="AA51" i="4"/>
  <c r="Z51" i="4"/>
  <c r="Y51" i="4"/>
  <c r="X51" i="4"/>
  <c r="AA50" i="4"/>
  <c r="AA49" i="4"/>
  <c r="Z49" i="4"/>
  <c r="Y49" i="4"/>
  <c r="X49" i="4"/>
  <c r="AA48" i="4"/>
  <c r="V48" i="4"/>
  <c r="U48" i="4"/>
  <c r="AA47" i="4"/>
  <c r="Z47" i="4"/>
  <c r="Y47" i="4"/>
  <c r="X47" i="4"/>
  <c r="AA46" i="4"/>
  <c r="Z46" i="4"/>
  <c r="Y46" i="4"/>
  <c r="X46" i="4"/>
  <c r="AA45" i="4"/>
  <c r="Z45" i="4"/>
  <c r="Y45" i="4"/>
  <c r="X45" i="4"/>
  <c r="W45" i="4"/>
  <c r="V45" i="4"/>
  <c r="AA44" i="4"/>
  <c r="Z44" i="4"/>
  <c r="Y44" i="4"/>
  <c r="X44" i="4"/>
  <c r="AA43" i="4"/>
  <c r="AA42" i="4"/>
  <c r="Z42" i="4"/>
  <c r="Y42" i="4"/>
  <c r="X42" i="4"/>
  <c r="AA40" i="4"/>
  <c r="AA39" i="4"/>
  <c r="Z39" i="4"/>
  <c r="Y39" i="4"/>
  <c r="X39" i="4"/>
  <c r="U39" i="4"/>
  <c r="AA38" i="4"/>
  <c r="U38" i="4"/>
  <c r="AA37" i="4"/>
  <c r="Z37" i="4"/>
  <c r="Y37" i="4"/>
  <c r="X37" i="4"/>
  <c r="AA36" i="4"/>
  <c r="Z36" i="4"/>
  <c r="Y36" i="4"/>
  <c r="X36" i="4"/>
  <c r="U36" i="4"/>
  <c r="AA35" i="4"/>
  <c r="X35" i="4"/>
  <c r="AA34" i="4"/>
  <c r="AA33" i="4"/>
  <c r="Z33" i="4"/>
  <c r="Y33" i="4"/>
  <c r="X33" i="4"/>
  <c r="AA32" i="4"/>
  <c r="AA31" i="4"/>
  <c r="Z31" i="4"/>
  <c r="Y31" i="4"/>
  <c r="X31" i="4"/>
  <c r="AA30" i="4"/>
  <c r="Z30" i="4"/>
  <c r="Y30" i="4"/>
  <c r="X30" i="4"/>
  <c r="U30" i="4"/>
  <c r="AA29" i="4"/>
  <c r="Z29" i="4"/>
  <c r="Y29" i="4"/>
  <c r="X29" i="4"/>
  <c r="U29" i="4"/>
  <c r="AA28" i="4"/>
  <c r="Z28" i="4"/>
  <c r="Y28" i="4"/>
  <c r="X28" i="4"/>
  <c r="U28" i="4"/>
  <c r="AA26" i="4"/>
  <c r="Z26" i="4"/>
  <c r="Y26" i="4"/>
  <c r="AA25" i="4"/>
  <c r="AA24" i="4"/>
  <c r="Z24" i="4"/>
  <c r="AA23" i="4"/>
  <c r="X23" i="4"/>
  <c r="W23" i="4"/>
  <c r="V23" i="4"/>
  <c r="U23" i="4"/>
  <c r="T23" i="4"/>
  <c r="S23" i="4"/>
  <c r="R23" i="4"/>
  <c r="Q23" i="4"/>
  <c r="AA22" i="4"/>
  <c r="AA21" i="4"/>
  <c r="Z21" i="4"/>
  <c r="X21" i="4"/>
  <c r="W21" i="4"/>
  <c r="V21" i="4"/>
  <c r="U21" i="4"/>
  <c r="T21" i="4"/>
  <c r="S21" i="4"/>
  <c r="R21" i="4"/>
  <c r="Q21" i="4"/>
  <c r="AA20" i="4"/>
  <c r="AA19" i="4"/>
  <c r="AA18" i="4"/>
  <c r="AA17" i="4"/>
  <c r="Z17" i="4"/>
  <c r="Y17" i="4"/>
  <c r="X17" i="4"/>
  <c r="W17" i="4"/>
  <c r="V17" i="4"/>
  <c r="U17" i="4"/>
  <c r="T17" i="4"/>
  <c r="S17" i="4"/>
  <c r="R17" i="4"/>
  <c r="Q17" i="4"/>
  <c r="AA16" i="4"/>
  <c r="Z16" i="4"/>
  <c r="Y16" i="4"/>
  <c r="X16" i="4"/>
  <c r="W16" i="4"/>
  <c r="V16" i="4"/>
  <c r="U16" i="4"/>
  <c r="T16" i="4"/>
  <c r="S16" i="4"/>
  <c r="R16" i="4"/>
  <c r="Q16" i="4"/>
  <c r="AA15" i="4"/>
  <c r="Z15" i="4"/>
  <c r="Y15" i="4"/>
  <c r="X15" i="4"/>
  <c r="W15" i="4"/>
  <c r="V15" i="4"/>
  <c r="U15" i="4"/>
  <c r="T15" i="4"/>
  <c r="S15" i="4"/>
  <c r="R15" i="4"/>
  <c r="Q15" i="4"/>
  <c r="AA14" i="4"/>
  <c r="AA13" i="4"/>
  <c r="AA12" i="4"/>
  <c r="AA11" i="4"/>
  <c r="Z11" i="4"/>
  <c r="Y11" i="4"/>
  <c r="X11" i="4"/>
  <c r="W11" i="4"/>
  <c r="V11" i="4"/>
  <c r="U11" i="4"/>
  <c r="T11" i="4"/>
  <c r="S11" i="4"/>
  <c r="R11" i="4"/>
  <c r="Q11" i="4"/>
  <c r="AA9" i="4"/>
  <c r="Z9" i="4"/>
  <c r="Y9" i="4"/>
  <c r="X9" i="4"/>
  <c r="W9" i="4"/>
  <c r="V9" i="4"/>
  <c r="U9" i="4"/>
  <c r="T9" i="4"/>
  <c r="S9" i="4"/>
  <c r="R9" i="4"/>
  <c r="Q9" i="4"/>
  <c r="AA8" i="4"/>
  <c r="Z8" i="4"/>
  <c r="Y8" i="4"/>
  <c r="X8" i="4"/>
  <c r="AA7" i="4"/>
  <c r="Z7" i="4"/>
  <c r="Y7" i="4"/>
  <c r="X7" i="4"/>
  <c r="W7" i="4"/>
  <c r="U7" i="4"/>
  <c r="AA6" i="4"/>
  <c r="Z6" i="4"/>
  <c r="Y6" i="4"/>
  <c r="X6" i="4"/>
  <c r="U6" i="4"/>
  <c r="AA5" i="4"/>
  <c r="Z5" i="4"/>
  <c r="Y5" i="4"/>
  <c r="X5" i="4"/>
  <c r="W5" i="4"/>
  <c r="U5" i="4"/>
  <c r="O62" i="4"/>
  <c r="O61" i="4"/>
  <c r="O60" i="4"/>
  <c r="O59" i="4"/>
  <c r="O58" i="4"/>
  <c r="O57" i="4"/>
  <c r="O56" i="4"/>
  <c r="O55" i="4"/>
  <c r="O53" i="4"/>
  <c r="O52" i="4"/>
  <c r="O51" i="4"/>
  <c r="O50" i="4"/>
  <c r="O49" i="4"/>
  <c r="O48" i="4"/>
  <c r="O47" i="4"/>
  <c r="O46" i="4"/>
  <c r="O45" i="4"/>
  <c r="O44" i="4"/>
  <c r="O43" i="4"/>
  <c r="O42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6" i="4"/>
  <c r="O25" i="4"/>
  <c r="O24" i="4"/>
  <c r="O23" i="4"/>
  <c r="O22" i="4"/>
  <c r="O20" i="4"/>
  <c r="O19" i="4"/>
  <c r="O18" i="4"/>
  <c r="O17" i="4"/>
  <c r="O16" i="4"/>
  <c r="O15" i="4"/>
  <c r="O14" i="4"/>
  <c r="O13" i="4"/>
  <c r="O12" i="4"/>
  <c r="O11" i="4"/>
  <c r="O9" i="4"/>
  <c r="O8" i="4"/>
  <c r="O7" i="4"/>
  <c r="O6" i="4"/>
  <c r="O5" i="4"/>
  <c r="N62" i="4"/>
  <c r="N61" i="4"/>
  <c r="N60" i="4"/>
  <c r="N59" i="4"/>
  <c r="N58" i="4"/>
  <c r="N57" i="4"/>
  <c r="N56" i="4"/>
  <c r="N55" i="4"/>
  <c r="N53" i="4"/>
  <c r="N52" i="4"/>
  <c r="N51" i="4"/>
  <c r="N50" i="4"/>
  <c r="N49" i="4"/>
  <c r="N48" i="4"/>
  <c r="N47" i="4"/>
  <c r="N46" i="4"/>
  <c r="N45" i="4"/>
  <c r="N44" i="4"/>
  <c r="N43" i="4"/>
  <c r="N42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6" i="4"/>
  <c r="N25" i="4"/>
  <c r="N24" i="4"/>
  <c r="N23" i="4"/>
  <c r="N22" i="4"/>
  <c r="N20" i="4"/>
  <c r="N19" i="4"/>
  <c r="N18" i="4"/>
  <c r="N17" i="4"/>
  <c r="N16" i="4"/>
  <c r="N15" i="4"/>
  <c r="N14" i="4"/>
  <c r="N13" i="4"/>
  <c r="N12" i="4"/>
  <c r="N11" i="4"/>
  <c r="N9" i="4"/>
  <c r="N8" i="4"/>
  <c r="N7" i="4"/>
  <c r="N6" i="4"/>
  <c r="N5" i="4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42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6" i="4"/>
  <c r="M25" i="4"/>
  <c r="M24" i="4"/>
  <c r="M23" i="4"/>
  <c r="M22" i="4"/>
  <c r="M20" i="4"/>
  <c r="M19" i="4"/>
  <c r="M18" i="4"/>
  <c r="M17" i="4"/>
  <c r="M16" i="4"/>
  <c r="M15" i="4"/>
  <c r="M14" i="4"/>
  <c r="M13" i="4"/>
  <c r="M12" i="4"/>
  <c r="M11" i="4"/>
  <c r="M9" i="4"/>
  <c r="M8" i="4"/>
  <c r="M7" i="4"/>
  <c r="M6" i="4"/>
  <c r="M5" i="4"/>
  <c r="K64" i="4"/>
  <c r="I64" i="4"/>
  <c r="H64" i="4"/>
  <c r="G64" i="4"/>
  <c r="F64" i="4"/>
  <c r="E64" i="4"/>
  <c r="D64" i="4"/>
  <c r="C64" i="4"/>
  <c r="B64" i="4"/>
  <c r="K63" i="4"/>
  <c r="J63" i="4"/>
  <c r="I63" i="4"/>
  <c r="F63" i="4"/>
  <c r="E63" i="4"/>
  <c r="D63" i="4"/>
  <c r="B63" i="4"/>
  <c r="K62" i="4"/>
  <c r="J62" i="4"/>
  <c r="I62" i="4"/>
  <c r="H62" i="4"/>
  <c r="G62" i="4"/>
  <c r="F62" i="4"/>
  <c r="E62" i="4"/>
  <c r="D62" i="4"/>
  <c r="C62" i="4"/>
  <c r="B62" i="4"/>
  <c r="K61" i="4"/>
  <c r="J61" i="4"/>
  <c r="I61" i="4"/>
  <c r="H61" i="4"/>
  <c r="G61" i="4"/>
  <c r="F61" i="4"/>
  <c r="E61" i="4"/>
  <c r="D61" i="4"/>
  <c r="C61" i="4"/>
  <c r="B61" i="4"/>
  <c r="K60" i="4"/>
  <c r="J60" i="4"/>
  <c r="I60" i="4"/>
  <c r="H60" i="4"/>
  <c r="G60" i="4"/>
  <c r="F60" i="4"/>
  <c r="E60" i="4"/>
  <c r="D60" i="4"/>
  <c r="C60" i="4"/>
  <c r="B60" i="4"/>
  <c r="K59" i="4"/>
  <c r="J59" i="4"/>
  <c r="I59" i="4"/>
  <c r="H59" i="4"/>
  <c r="G59" i="4"/>
  <c r="F59" i="4"/>
  <c r="E59" i="4"/>
  <c r="D59" i="4"/>
  <c r="C59" i="4"/>
  <c r="B59" i="4"/>
  <c r="K58" i="4"/>
  <c r="J58" i="4"/>
  <c r="I58" i="4"/>
  <c r="H58" i="4"/>
  <c r="G58" i="4"/>
  <c r="F58" i="4"/>
  <c r="E58" i="4"/>
  <c r="D58" i="4"/>
  <c r="C58" i="4"/>
  <c r="B58" i="4"/>
  <c r="K57" i="4"/>
  <c r="J57" i="4"/>
  <c r="I57" i="4"/>
  <c r="H57" i="4"/>
  <c r="G57" i="4"/>
  <c r="F57" i="4"/>
  <c r="E57" i="4"/>
  <c r="D57" i="4"/>
  <c r="C57" i="4"/>
  <c r="B57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53" i="4"/>
  <c r="J53" i="4"/>
  <c r="I53" i="4"/>
  <c r="H53" i="4"/>
  <c r="G53" i="4"/>
  <c r="F53" i="4"/>
  <c r="E53" i="4"/>
  <c r="D53" i="4"/>
  <c r="C53" i="4"/>
  <c r="B53" i="4"/>
  <c r="K52" i="4"/>
  <c r="J52" i="4"/>
  <c r="I52" i="4"/>
  <c r="H52" i="4"/>
  <c r="G52" i="4"/>
  <c r="F52" i="4"/>
  <c r="E52" i="4"/>
  <c r="D52" i="4"/>
  <c r="C52" i="4"/>
  <c r="B52" i="4"/>
  <c r="K51" i="4"/>
  <c r="J51" i="4"/>
  <c r="I51" i="4"/>
  <c r="H51" i="4"/>
  <c r="G51" i="4"/>
  <c r="F51" i="4"/>
  <c r="E51" i="4"/>
  <c r="D51" i="4"/>
  <c r="C51" i="4"/>
  <c r="B51" i="4"/>
  <c r="K50" i="4"/>
  <c r="J50" i="4"/>
  <c r="I50" i="4"/>
  <c r="H50" i="4"/>
  <c r="G50" i="4"/>
  <c r="F50" i="4"/>
  <c r="E50" i="4"/>
  <c r="D50" i="4"/>
  <c r="C50" i="4"/>
  <c r="B50" i="4"/>
  <c r="K49" i="4"/>
  <c r="J49" i="4"/>
  <c r="I49" i="4"/>
  <c r="H49" i="4"/>
  <c r="G49" i="4"/>
  <c r="F49" i="4"/>
  <c r="E49" i="4"/>
  <c r="D49" i="4"/>
  <c r="C49" i="4"/>
  <c r="B49" i="4"/>
  <c r="K48" i="4"/>
  <c r="J48" i="4"/>
  <c r="I48" i="4"/>
  <c r="H48" i="4"/>
  <c r="G48" i="4"/>
  <c r="F48" i="4"/>
  <c r="E48" i="4"/>
  <c r="D48" i="4"/>
  <c r="C48" i="4"/>
  <c r="B48" i="4"/>
  <c r="K47" i="4"/>
  <c r="J47" i="4"/>
  <c r="I47" i="4"/>
  <c r="H47" i="4"/>
  <c r="G47" i="4"/>
  <c r="F47" i="4"/>
  <c r="E47" i="4"/>
  <c r="D47" i="4"/>
  <c r="C47" i="4"/>
  <c r="B47" i="4"/>
  <c r="K46" i="4"/>
  <c r="J46" i="4"/>
  <c r="I46" i="4"/>
  <c r="H46" i="4"/>
  <c r="G46" i="4"/>
  <c r="F46" i="4"/>
  <c r="E46" i="4"/>
  <c r="D46" i="4"/>
  <c r="C46" i="4"/>
  <c r="B46" i="4"/>
  <c r="K45" i="4"/>
  <c r="J45" i="4"/>
  <c r="I45" i="4"/>
  <c r="H45" i="4"/>
  <c r="G45" i="4"/>
  <c r="F45" i="4"/>
  <c r="E45" i="4"/>
  <c r="D45" i="4"/>
  <c r="C45" i="4"/>
  <c r="B45" i="4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0" i="4"/>
  <c r="J40" i="4"/>
  <c r="I40" i="4"/>
  <c r="H40" i="4"/>
  <c r="G40" i="4"/>
  <c r="F40" i="4"/>
  <c r="E40" i="4"/>
  <c r="D40" i="4"/>
  <c r="C40" i="4"/>
  <c r="B40" i="4"/>
  <c r="K39" i="4"/>
  <c r="J39" i="4"/>
  <c r="I39" i="4"/>
  <c r="H39" i="4"/>
  <c r="G39" i="4"/>
  <c r="F39" i="4"/>
  <c r="E39" i="4"/>
  <c r="D39" i="4"/>
  <c r="C39" i="4"/>
  <c r="B39" i="4"/>
  <c r="K38" i="4"/>
  <c r="J38" i="4"/>
  <c r="I38" i="4"/>
  <c r="H38" i="4"/>
  <c r="G38" i="4"/>
  <c r="F38" i="4"/>
  <c r="E38" i="4"/>
  <c r="D38" i="4"/>
  <c r="C38" i="4"/>
  <c r="B38" i="4"/>
  <c r="K37" i="4"/>
  <c r="J37" i="4"/>
  <c r="I37" i="4"/>
  <c r="H37" i="4"/>
  <c r="G37" i="4"/>
  <c r="F37" i="4"/>
  <c r="E37" i="4"/>
  <c r="D37" i="4"/>
  <c r="C37" i="4"/>
  <c r="B37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4" i="4"/>
  <c r="J34" i="4"/>
  <c r="I34" i="4"/>
  <c r="H34" i="4"/>
  <c r="G34" i="4"/>
  <c r="F34" i="4"/>
  <c r="E34" i="4"/>
  <c r="D34" i="4"/>
  <c r="C34" i="4"/>
  <c r="B34" i="4"/>
  <c r="K33" i="4"/>
  <c r="J33" i="4"/>
  <c r="I33" i="4"/>
  <c r="H33" i="4"/>
  <c r="G33" i="4"/>
  <c r="F33" i="4"/>
  <c r="E33" i="4"/>
  <c r="D33" i="4"/>
  <c r="C33" i="4"/>
  <c r="B33" i="4"/>
  <c r="K32" i="4"/>
  <c r="J32" i="4"/>
  <c r="I32" i="4"/>
  <c r="H32" i="4"/>
  <c r="G32" i="4"/>
  <c r="F32" i="4"/>
  <c r="E32" i="4"/>
  <c r="D32" i="4"/>
  <c r="C32" i="4"/>
  <c r="B32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9" i="4"/>
  <c r="J29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24" i="4"/>
  <c r="J24" i="4"/>
  <c r="I24" i="4"/>
  <c r="H24" i="4"/>
  <c r="G24" i="4"/>
  <c r="F24" i="4"/>
  <c r="E24" i="4"/>
  <c r="D24" i="4"/>
  <c r="C24" i="4"/>
  <c r="B24" i="4"/>
  <c r="K23" i="4"/>
  <c r="J23" i="4"/>
  <c r="I23" i="4"/>
  <c r="H23" i="4"/>
  <c r="G23" i="4"/>
  <c r="F23" i="4"/>
  <c r="E23" i="4"/>
  <c r="D23" i="4"/>
  <c r="C23" i="4"/>
  <c r="B23" i="4"/>
  <c r="K22" i="4"/>
  <c r="J22" i="4"/>
  <c r="I22" i="4"/>
  <c r="H22" i="4"/>
  <c r="G22" i="4"/>
  <c r="F22" i="4"/>
  <c r="E22" i="4"/>
  <c r="D22" i="4"/>
  <c r="C22" i="4"/>
  <c r="B22" i="4"/>
  <c r="K21" i="4"/>
  <c r="J21" i="4"/>
  <c r="I21" i="4"/>
  <c r="H21" i="4"/>
  <c r="G21" i="4"/>
  <c r="F21" i="4"/>
  <c r="E21" i="4"/>
  <c r="D21" i="4"/>
  <c r="C21" i="4"/>
  <c r="B21" i="4"/>
  <c r="K20" i="4"/>
  <c r="J20" i="4"/>
  <c r="I20" i="4"/>
  <c r="H20" i="4"/>
  <c r="G20" i="4"/>
  <c r="F20" i="4"/>
  <c r="E20" i="4"/>
  <c r="D20" i="4"/>
  <c r="C20" i="4"/>
  <c r="B20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7" i="4"/>
  <c r="J17" i="4"/>
  <c r="I17" i="4"/>
  <c r="H17" i="4"/>
  <c r="G17" i="4"/>
  <c r="F17" i="4"/>
  <c r="E17" i="4"/>
  <c r="D17" i="4"/>
  <c r="C17" i="4"/>
  <c r="B17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4" i="4"/>
  <c r="J14" i="4"/>
  <c r="I14" i="4"/>
  <c r="H14" i="4"/>
  <c r="G14" i="4"/>
  <c r="F14" i="4"/>
  <c r="E14" i="4"/>
  <c r="D14" i="4"/>
  <c r="C14" i="4"/>
  <c r="B14" i="4"/>
  <c r="K13" i="4"/>
  <c r="J13" i="4"/>
  <c r="I13" i="4"/>
  <c r="H13" i="4"/>
  <c r="G13" i="4"/>
  <c r="F13" i="4"/>
  <c r="E13" i="4"/>
  <c r="D13" i="4"/>
  <c r="C13" i="4"/>
  <c r="B13" i="4"/>
  <c r="K12" i="4"/>
  <c r="J12" i="4"/>
  <c r="I12" i="4"/>
  <c r="H12" i="4"/>
  <c r="G12" i="4"/>
  <c r="F12" i="4"/>
  <c r="E12" i="4"/>
  <c r="D12" i="4"/>
  <c r="C12" i="4"/>
  <c r="B12" i="4"/>
  <c r="K11" i="4"/>
  <c r="J11" i="4"/>
  <c r="I11" i="4"/>
  <c r="H11" i="4"/>
  <c r="G11" i="4"/>
  <c r="F11" i="4"/>
  <c r="E11" i="4"/>
  <c r="D11" i="4"/>
  <c r="C11" i="4"/>
  <c r="B11" i="4"/>
  <c r="K9" i="4"/>
  <c r="J9" i="4"/>
  <c r="I9" i="4"/>
  <c r="H9" i="4"/>
  <c r="G9" i="4"/>
  <c r="F9" i="4"/>
  <c r="E9" i="4"/>
  <c r="D9" i="4"/>
  <c r="C9" i="4"/>
  <c r="B9" i="4"/>
  <c r="K8" i="4"/>
  <c r="J8" i="4"/>
  <c r="I8" i="4"/>
  <c r="H8" i="4"/>
  <c r="G8" i="4"/>
  <c r="F8" i="4"/>
  <c r="E8" i="4"/>
  <c r="D8" i="4"/>
  <c r="C8" i="4"/>
  <c r="B8" i="4"/>
  <c r="K7" i="4"/>
  <c r="J7" i="4"/>
  <c r="I7" i="4"/>
  <c r="H7" i="4"/>
  <c r="G7" i="4"/>
  <c r="F7" i="4"/>
  <c r="E7" i="4"/>
  <c r="D7" i="4"/>
  <c r="C7" i="4"/>
  <c r="B7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O68" i="4"/>
  <c r="N68" i="4"/>
  <c r="DW13" i="1" l="1"/>
  <c r="DX13" i="1"/>
  <c r="DW14" i="1"/>
  <c r="DX14" i="1"/>
  <c r="DW15" i="1"/>
  <c r="DX15" i="1"/>
  <c r="DW16" i="1"/>
  <c r="DX16" i="1"/>
  <c r="DW17" i="1"/>
  <c r="DX17" i="1"/>
  <c r="DW18" i="1"/>
  <c r="DX18" i="1"/>
  <c r="DW19" i="1"/>
  <c r="DX19" i="1"/>
  <c r="DW20" i="1"/>
  <c r="DX20" i="1"/>
  <c r="DW21" i="1"/>
  <c r="DX21" i="1"/>
  <c r="DW22" i="1"/>
  <c r="DX22" i="1"/>
  <c r="DW23" i="1"/>
  <c r="DX23" i="1"/>
  <c r="DW24" i="1"/>
  <c r="DX24" i="1"/>
  <c r="DW25" i="1"/>
  <c r="DX25" i="1"/>
  <c r="DW26" i="1"/>
  <c r="DX26" i="1"/>
  <c r="DW27" i="1"/>
  <c r="DX27" i="1"/>
  <c r="DW12" i="1"/>
  <c r="DX12" i="1"/>
  <c r="BM13" i="1"/>
  <c r="BN13" i="1"/>
  <c r="BM14" i="1"/>
  <c r="BN14" i="1"/>
  <c r="BM15" i="1"/>
  <c r="BN15" i="1"/>
  <c r="BM16" i="1"/>
  <c r="BN16" i="1"/>
  <c r="BM17" i="1"/>
  <c r="BN17" i="1"/>
  <c r="BM18" i="1"/>
  <c r="BN18" i="1"/>
  <c r="BM19" i="1"/>
  <c r="BN19" i="1"/>
  <c r="BM20" i="1"/>
  <c r="BN20" i="1"/>
  <c r="BM21" i="1"/>
  <c r="BN21" i="1"/>
  <c r="BM22" i="1"/>
  <c r="BN22" i="1"/>
  <c r="BM23" i="1"/>
  <c r="BN23" i="1"/>
  <c r="BM24" i="1"/>
  <c r="BN24" i="1"/>
  <c r="BM25" i="1"/>
  <c r="BN25" i="1"/>
  <c r="BM26" i="1"/>
  <c r="BN26" i="1"/>
  <c r="BM27" i="1"/>
  <c r="BN27" i="1"/>
  <c r="BN12" i="1"/>
  <c r="BM12" i="1"/>
  <c r="AG11" i="1"/>
  <c r="AF11" i="1" l="1"/>
  <c r="Z11" i="1" l="1"/>
  <c r="AE11" i="1"/>
  <c r="K28" i="4" l="1"/>
  <c r="M68" i="4"/>
  <c r="L68" i="4"/>
  <c r="L5" i="4" l="1"/>
  <c r="L6" i="4"/>
  <c r="L7" i="4"/>
  <c r="L8" i="4"/>
  <c r="L9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2" i="4"/>
  <c r="L43" i="4"/>
  <c r="L44" i="4"/>
  <c r="L45" i="4"/>
  <c r="L46" i="4"/>
  <c r="L47" i="4"/>
  <c r="L48" i="4"/>
  <c r="L49" i="4"/>
  <c r="L50" i="4"/>
  <c r="L51" i="4"/>
  <c r="L52" i="4"/>
  <c r="L53" i="4"/>
  <c r="L55" i="4"/>
  <c r="L56" i="4"/>
  <c r="L57" i="4"/>
  <c r="L58" i="4"/>
  <c r="L59" i="4"/>
  <c r="L60" i="4"/>
  <c r="L61" i="4"/>
  <c r="L62" i="4"/>
  <c r="L63" i="4"/>
  <c r="L64" i="4"/>
  <c r="DU12" i="1"/>
  <c r="DV12" i="1"/>
  <c r="DU13" i="1"/>
  <c r="DV13" i="1"/>
  <c r="DU14" i="1"/>
  <c r="DV14" i="1"/>
  <c r="DU15" i="1"/>
  <c r="DV15" i="1"/>
  <c r="DU16" i="1"/>
  <c r="DV16" i="1"/>
  <c r="DU17" i="1"/>
  <c r="DV17" i="1"/>
  <c r="DU18" i="1"/>
  <c r="DV18" i="1"/>
  <c r="DU19" i="1"/>
  <c r="DV19" i="1"/>
  <c r="DU20" i="1"/>
  <c r="DV20" i="1"/>
  <c r="DU21" i="1"/>
  <c r="DV21" i="1"/>
  <c r="DU22" i="1"/>
  <c r="DV22" i="1"/>
  <c r="DU23" i="1"/>
  <c r="DV23" i="1"/>
  <c r="DU24" i="1"/>
  <c r="DV24" i="1"/>
  <c r="DU25" i="1"/>
  <c r="DV25" i="1"/>
  <c r="DU26" i="1"/>
  <c r="DV26" i="1"/>
  <c r="DU27" i="1"/>
  <c r="DV27" i="1"/>
  <c r="BK12" i="1"/>
  <c r="BL12" i="1"/>
  <c r="BK13" i="1"/>
  <c r="BL13" i="1"/>
  <c r="BK14" i="1"/>
  <c r="BL14" i="1"/>
  <c r="BK15" i="1"/>
  <c r="BL15" i="1"/>
  <c r="BK16" i="1"/>
  <c r="BL16" i="1"/>
  <c r="BK17" i="1"/>
  <c r="BL17" i="1"/>
  <c r="BK18" i="1"/>
  <c r="BL18" i="1"/>
  <c r="BK19" i="1"/>
  <c r="BL19" i="1"/>
  <c r="BK20" i="1"/>
  <c r="BL20" i="1"/>
  <c r="BK21" i="1"/>
  <c r="BL21" i="1"/>
  <c r="BK22" i="1"/>
  <c r="BL22" i="1"/>
  <c r="BK23" i="1"/>
  <c r="BL23" i="1"/>
  <c r="BK24" i="1"/>
  <c r="BL24" i="1"/>
  <c r="BK25" i="1"/>
  <c r="BL25" i="1"/>
  <c r="BK26" i="1"/>
  <c r="BL26" i="1"/>
  <c r="BK27" i="1"/>
  <c r="BL27" i="1"/>
  <c r="K68" i="4" l="1"/>
  <c r="H63" i="4"/>
  <c r="G63" i="4"/>
  <c r="CM40" i="1"/>
  <c r="CM39" i="1"/>
  <c r="CN39" i="1"/>
  <c r="Y21" i="4"/>
  <c r="Y23" i="4"/>
  <c r="W48" i="4"/>
  <c r="Y35" i="4"/>
  <c r="W6" i="4"/>
  <c r="W8" i="4"/>
  <c r="J28" i="4"/>
  <c r="C63" i="4"/>
  <c r="U8" i="4"/>
  <c r="Y38" i="4" l="1"/>
  <c r="Y48" i="4"/>
  <c r="R5" i="6"/>
  <c r="S5" i="6"/>
  <c r="R6" i="6"/>
  <c r="S6" i="6"/>
  <c r="R7" i="6"/>
  <c r="S7" i="6"/>
  <c r="R8" i="6"/>
  <c r="S8" i="6"/>
  <c r="R9" i="6"/>
  <c r="S9" i="6"/>
  <c r="R11" i="6"/>
  <c r="S11" i="6"/>
  <c r="R15" i="6"/>
  <c r="S15" i="6"/>
  <c r="R16" i="6"/>
  <c r="S16" i="6"/>
  <c r="R17" i="6"/>
  <c r="S17" i="6"/>
  <c r="R21" i="6"/>
  <c r="S21" i="6"/>
  <c r="R23" i="6"/>
  <c r="S23" i="6"/>
  <c r="R24" i="6"/>
  <c r="S24" i="6"/>
  <c r="R25" i="6"/>
  <c r="S25" i="6"/>
  <c r="R26" i="6"/>
  <c r="S26" i="6"/>
  <c r="R27" i="6"/>
  <c r="S27" i="6"/>
  <c r="R28" i="6"/>
  <c r="S28" i="6"/>
  <c r="R29" i="6"/>
  <c r="S29" i="6"/>
  <c r="R30" i="6"/>
  <c r="S30" i="6"/>
  <c r="R31" i="6"/>
  <c r="S31" i="6"/>
  <c r="R32" i="6"/>
  <c r="S32" i="6"/>
  <c r="R33" i="6"/>
  <c r="S33" i="6"/>
  <c r="R34" i="6"/>
  <c r="S34" i="6"/>
  <c r="R35" i="6"/>
  <c r="S35" i="6"/>
  <c r="R36" i="6"/>
  <c r="S36" i="6"/>
  <c r="R37" i="6"/>
  <c r="S37" i="6"/>
  <c r="R38" i="6"/>
  <c r="S38" i="6"/>
  <c r="R39" i="6"/>
  <c r="S39" i="6"/>
  <c r="R40" i="6"/>
  <c r="S40" i="6"/>
  <c r="R41" i="6"/>
  <c r="S41" i="6"/>
  <c r="R42" i="6"/>
  <c r="S42" i="6"/>
  <c r="R43" i="6"/>
  <c r="S43" i="6"/>
  <c r="R44" i="6"/>
  <c r="S44" i="6"/>
  <c r="R45" i="6"/>
  <c r="S45" i="6"/>
  <c r="R46" i="6"/>
  <c r="S46" i="6"/>
  <c r="R47" i="6"/>
  <c r="S47" i="6"/>
  <c r="R48" i="6"/>
  <c r="S48" i="6"/>
  <c r="R49" i="6"/>
  <c r="S49" i="6"/>
  <c r="R50" i="6"/>
  <c r="S50" i="6"/>
  <c r="R51" i="6"/>
  <c r="S51" i="6"/>
  <c r="R52" i="6"/>
  <c r="S52" i="6"/>
  <c r="R53" i="6"/>
  <c r="S53" i="6"/>
  <c r="R54" i="6"/>
  <c r="S54" i="6"/>
  <c r="R55" i="6"/>
  <c r="S55" i="6"/>
  <c r="R56" i="6"/>
  <c r="S56" i="6"/>
  <c r="R57" i="6"/>
  <c r="S57" i="6"/>
  <c r="R58" i="6"/>
  <c r="S58" i="6"/>
  <c r="R59" i="6"/>
  <c r="S59" i="6"/>
  <c r="R60" i="6"/>
  <c r="S60" i="6"/>
  <c r="R61" i="6"/>
  <c r="S61" i="6"/>
  <c r="R62" i="6"/>
  <c r="S62" i="6"/>
  <c r="R63" i="6"/>
  <c r="S63" i="6"/>
  <c r="R64" i="6"/>
  <c r="S64" i="6"/>
  <c r="DT13" i="1"/>
  <c r="DT14" i="1"/>
  <c r="DT15" i="1"/>
  <c r="DT16" i="1"/>
  <c r="DT17" i="1"/>
  <c r="DT18" i="1"/>
  <c r="DT19" i="1"/>
  <c r="DT20" i="1"/>
  <c r="DT21" i="1"/>
  <c r="DT22" i="1"/>
  <c r="DT23" i="1"/>
  <c r="DT24" i="1"/>
  <c r="DT25" i="1"/>
  <c r="DT26" i="1"/>
  <c r="DT27" i="1"/>
  <c r="DR27" i="1"/>
  <c r="DR26" i="1"/>
  <c r="DR25" i="1"/>
  <c r="DR24" i="1"/>
  <c r="DR23" i="1"/>
  <c r="DR22" i="1"/>
  <c r="DR21" i="1"/>
  <c r="DR20" i="1"/>
  <c r="DR19" i="1"/>
  <c r="DR18" i="1"/>
  <c r="DR17" i="1"/>
  <c r="DR16" i="1"/>
  <c r="DR15" i="1"/>
  <c r="DR14" i="1"/>
  <c r="DR13" i="1"/>
  <c r="DS13" i="1"/>
  <c r="DS14" i="1"/>
  <c r="DS15" i="1"/>
  <c r="DS16" i="1"/>
  <c r="DS17" i="1"/>
  <c r="DS18" i="1"/>
  <c r="DS19" i="1"/>
  <c r="DS20" i="1"/>
  <c r="DS21" i="1"/>
  <c r="DS22" i="1"/>
  <c r="DS23" i="1"/>
  <c r="DS24" i="1"/>
  <c r="DS25" i="1"/>
  <c r="DS26" i="1"/>
  <c r="DS27" i="1"/>
  <c r="DN25" i="1"/>
  <c r="DO25" i="1"/>
  <c r="DP25" i="1"/>
  <c r="DQ25" i="1"/>
  <c r="DP12" i="1"/>
  <c r="DQ12" i="1"/>
  <c r="DR12" i="1"/>
  <c r="DS12" i="1"/>
  <c r="DT12" i="1"/>
  <c r="DP16" i="1"/>
  <c r="DQ16" i="1"/>
  <c r="DP17" i="1"/>
  <c r="DQ17" i="1"/>
  <c r="DP18" i="1"/>
  <c r="DQ18" i="1"/>
  <c r="DP22" i="1"/>
  <c r="DQ22" i="1"/>
  <c r="DP24" i="1"/>
  <c r="DQ24" i="1"/>
  <c r="BI12" i="1"/>
  <c r="BJ12" i="1"/>
  <c r="BI13" i="1"/>
  <c r="BJ13" i="1"/>
  <c r="BI14" i="1"/>
  <c r="BJ14" i="1"/>
  <c r="BI15" i="1"/>
  <c r="BJ15" i="1"/>
  <c r="BI16" i="1"/>
  <c r="BJ16" i="1"/>
  <c r="BI17" i="1"/>
  <c r="BJ17" i="1"/>
  <c r="BI18" i="1"/>
  <c r="BJ18" i="1"/>
  <c r="BI19" i="1"/>
  <c r="BJ19" i="1"/>
  <c r="BI20" i="1"/>
  <c r="BJ20" i="1"/>
  <c r="BI21" i="1"/>
  <c r="BJ21" i="1"/>
  <c r="BI22" i="1"/>
  <c r="BJ22" i="1"/>
  <c r="BI23" i="1"/>
  <c r="BJ23" i="1"/>
  <c r="BI24" i="1"/>
  <c r="BJ24" i="1"/>
  <c r="BI25" i="1"/>
  <c r="BJ25" i="1"/>
  <c r="BI26" i="1"/>
  <c r="BJ26" i="1"/>
  <c r="BI27" i="1"/>
  <c r="BJ27" i="1"/>
  <c r="K68" i="6" l="1"/>
  <c r="J68" i="6"/>
  <c r="I68" i="6"/>
  <c r="H68" i="6"/>
  <c r="G68" i="6"/>
  <c r="Q64" i="6"/>
  <c r="P64" i="6"/>
  <c r="K64" i="6"/>
  <c r="J64" i="6"/>
  <c r="I64" i="6"/>
  <c r="H64" i="6"/>
  <c r="G64" i="6"/>
  <c r="A64" i="6"/>
  <c r="Q63" i="6"/>
  <c r="P63" i="6"/>
  <c r="K63" i="6"/>
  <c r="J63" i="6"/>
  <c r="I63" i="6"/>
  <c r="H63" i="6"/>
  <c r="G63" i="6"/>
  <c r="A63" i="6"/>
  <c r="Q62" i="6"/>
  <c r="P62" i="6"/>
  <c r="K62" i="6"/>
  <c r="J62" i="6"/>
  <c r="I62" i="6"/>
  <c r="H62" i="6"/>
  <c r="G62" i="6"/>
  <c r="F62" i="6"/>
  <c r="E62" i="6"/>
  <c r="D62" i="6"/>
  <c r="C62" i="6"/>
  <c r="B62" i="6"/>
  <c r="A62" i="6"/>
  <c r="Q61" i="6"/>
  <c r="P61" i="6"/>
  <c r="K61" i="6"/>
  <c r="J61" i="6"/>
  <c r="I61" i="6"/>
  <c r="H61" i="6"/>
  <c r="G61" i="6"/>
  <c r="F61" i="6"/>
  <c r="E61" i="6"/>
  <c r="D61" i="6"/>
  <c r="C61" i="6"/>
  <c r="B61" i="6"/>
  <c r="A61" i="6"/>
  <c r="Q60" i="6"/>
  <c r="P60" i="6"/>
  <c r="K60" i="6"/>
  <c r="J60" i="6"/>
  <c r="I60" i="6"/>
  <c r="H60" i="6"/>
  <c r="G60" i="6"/>
  <c r="F60" i="6"/>
  <c r="E60" i="6"/>
  <c r="D60" i="6"/>
  <c r="C60" i="6"/>
  <c r="B60" i="6"/>
  <c r="A60" i="6"/>
  <c r="Q59" i="6"/>
  <c r="P59" i="6"/>
  <c r="K59" i="6"/>
  <c r="J59" i="6"/>
  <c r="I59" i="6"/>
  <c r="H59" i="6"/>
  <c r="G59" i="6"/>
  <c r="F59" i="6"/>
  <c r="E59" i="6"/>
  <c r="D59" i="6"/>
  <c r="C59" i="6"/>
  <c r="B59" i="6"/>
  <c r="A59" i="6"/>
  <c r="Q58" i="6"/>
  <c r="P58" i="6"/>
  <c r="K58" i="6"/>
  <c r="J58" i="6"/>
  <c r="I58" i="6"/>
  <c r="H58" i="6"/>
  <c r="G58" i="6"/>
  <c r="F58" i="6"/>
  <c r="E58" i="6"/>
  <c r="D58" i="6"/>
  <c r="C58" i="6"/>
  <c r="B58" i="6"/>
  <c r="A58" i="6"/>
  <c r="Q57" i="6"/>
  <c r="P57" i="6"/>
  <c r="K57" i="6"/>
  <c r="J57" i="6"/>
  <c r="I57" i="6"/>
  <c r="H57" i="6"/>
  <c r="G57" i="6"/>
  <c r="F57" i="6"/>
  <c r="E57" i="6"/>
  <c r="D57" i="6"/>
  <c r="C57" i="6"/>
  <c r="B57" i="6"/>
  <c r="A57" i="6"/>
  <c r="Q56" i="6"/>
  <c r="P56" i="6"/>
  <c r="K56" i="6"/>
  <c r="J56" i="6"/>
  <c r="I56" i="6"/>
  <c r="H56" i="6"/>
  <c r="G56" i="6"/>
  <c r="F56" i="6"/>
  <c r="E56" i="6"/>
  <c r="D56" i="6"/>
  <c r="C56" i="6"/>
  <c r="B56" i="6"/>
  <c r="A56" i="6"/>
  <c r="Q55" i="6"/>
  <c r="P55" i="6"/>
  <c r="K55" i="6"/>
  <c r="J55" i="6"/>
  <c r="I55" i="6"/>
  <c r="H55" i="6"/>
  <c r="G55" i="6"/>
  <c r="F55" i="6"/>
  <c r="E55" i="6"/>
  <c r="D55" i="6"/>
  <c r="C55" i="6"/>
  <c r="B55" i="6"/>
  <c r="A55" i="6"/>
  <c r="Q54" i="6"/>
  <c r="P54" i="6"/>
  <c r="Q53" i="6"/>
  <c r="P53" i="6"/>
  <c r="K53" i="6"/>
  <c r="J53" i="6"/>
  <c r="I53" i="6"/>
  <c r="H53" i="6"/>
  <c r="G53" i="6"/>
  <c r="F53" i="6"/>
  <c r="E53" i="6"/>
  <c r="D53" i="6"/>
  <c r="C53" i="6"/>
  <c r="B53" i="6"/>
  <c r="A53" i="6"/>
  <c r="Q52" i="6"/>
  <c r="P52" i="6"/>
  <c r="K52" i="6"/>
  <c r="J52" i="6"/>
  <c r="I52" i="6"/>
  <c r="H52" i="6"/>
  <c r="G52" i="6"/>
  <c r="F52" i="6"/>
  <c r="E52" i="6"/>
  <c r="D52" i="6"/>
  <c r="C52" i="6"/>
  <c r="B52" i="6"/>
  <c r="A52" i="6"/>
  <c r="Q51" i="6"/>
  <c r="P51" i="6"/>
  <c r="K51" i="6"/>
  <c r="J51" i="6"/>
  <c r="I51" i="6"/>
  <c r="H51" i="6"/>
  <c r="G51" i="6"/>
  <c r="F51" i="6"/>
  <c r="E51" i="6"/>
  <c r="D51" i="6"/>
  <c r="C51" i="6"/>
  <c r="B51" i="6"/>
  <c r="A51" i="6"/>
  <c r="Q50" i="6"/>
  <c r="P50" i="6"/>
  <c r="K50" i="6"/>
  <c r="J50" i="6"/>
  <c r="I50" i="6"/>
  <c r="H50" i="6"/>
  <c r="G50" i="6"/>
  <c r="F50" i="6"/>
  <c r="E50" i="6"/>
  <c r="D50" i="6"/>
  <c r="C50" i="6"/>
  <c r="B50" i="6"/>
  <c r="A50" i="6"/>
  <c r="Q49" i="6"/>
  <c r="P49" i="6"/>
  <c r="K49" i="6"/>
  <c r="J49" i="6"/>
  <c r="I49" i="6"/>
  <c r="H49" i="6"/>
  <c r="G49" i="6"/>
  <c r="F49" i="6"/>
  <c r="E49" i="6"/>
  <c r="D49" i="6"/>
  <c r="C49" i="6"/>
  <c r="B49" i="6"/>
  <c r="A49" i="6"/>
  <c r="Q48" i="6"/>
  <c r="P48" i="6"/>
  <c r="K48" i="6"/>
  <c r="J48" i="6"/>
  <c r="I48" i="6"/>
  <c r="H48" i="6"/>
  <c r="G48" i="6"/>
  <c r="F48" i="6"/>
  <c r="E48" i="6"/>
  <c r="D48" i="6"/>
  <c r="C48" i="6"/>
  <c r="B48" i="6"/>
  <c r="A48" i="6"/>
  <c r="Q47" i="6"/>
  <c r="P47" i="6"/>
  <c r="K47" i="6"/>
  <c r="J47" i="6"/>
  <c r="I47" i="6"/>
  <c r="H47" i="6"/>
  <c r="G47" i="6"/>
  <c r="F47" i="6"/>
  <c r="E47" i="6"/>
  <c r="D47" i="6"/>
  <c r="C47" i="6"/>
  <c r="B47" i="6"/>
  <c r="A47" i="6"/>
  <c r="Q46" i="6"/>
  <c r="P46" i="6"/>
  <c r="K46" i="6"/>
  <c r="J46" i="6"/>
  <c r="I46" i="6"/>
  <c r="H46" i="6"/>
  <c r="G46" i="6"/>
  <c r="F46" i="6"/>
  <c r="E46" i="6"/>
  <c r="D46" i="6"/>
  <c r="C46" i="6"/>
  <c r="B46" i="6"/>
  <c r="A46" i="6"/>
  <c r="Q45" i="6"/>
  <c r="P45" i="6"/>
  <c r="K45" i="6"/>
  <c r="J45" i="6"/>
  <c r="I45" i="6"/>
  <c r="H45" i="6"/>
  <c r="G45" i="6"/>
  <c r="F45" i="6"/>
  <c r="E45" i="6"/>
  <c r="D45" i="6"/>
  <c r="C45" i="6"/>
  <c r="B45" i="6"/>
  <c r="A45" i="6"/>
  <c r="Q44" i="6"/>
  <c r="P44" i="6"/>
  <c r="K44" i="6"/>
  <c r="J44" i="6"/>
  <c r="I44" i="6"/>
  <c r="H44" i="6"/>
  <c r="G44" i="6"/>
  <c r="F44" i="6"/>
  <c r="E44" i="6"/>
  <c r="D44" i="6"/>
  <c r="C44" i="6"/>
  <c r="B44" i="6"/>
  <c r="A44" i="6"/>
  <c r="Q43" i="6"/>
  <c r="P43" i="6"/>
  <c r="K43" i="6"/>
  <c r="J43" i="6"/>
  <c r="I43" i="6"/>
  <c r="H43" i="6"/>
  <c r="G43" i="6"/>
  <c r="F43" i="6"/>
  <c r="E43" i="6"/>
  <c r="D43" i="6"/>
  <c r="C43" i="6"/>
  <c r="B43" i="6"/>
  <c r="A43" i="6"/>
  <c r="Q42" i="6"/>
  <c r="P42" i="6"/>
  <c r="K42" i="6"/>
  <c r="J42" i="6"/>
  <c r="I42" i="6"/>
  <c r="H42" i="6"/>
  <c r="G42" i="6"/>
  <c r="F42" i="6"/>
  <c r="E42" i="6"/>
  <c r="D42" i="6"/>
  <c r="C42" i="6"/>
  <c r="B42" i="6"/>
  <c r="A42" i="6"/>
  <c r="Q41" i="6"/>
  <c r="P41" i="6"/>
  <c r="K40" i="6"/>
  <c r="J40" i="6"/>
  <c r="I40" i="6"/>
  <c r="H40" i="6"/>
  <c r="G40" i="6"/>
  <c r="F40" i="6"/>
  <c r="E40" i="6"/>
  <c r="D40" i="6"/>
  <c r="C40" i="6"/>
  <c r="B40" i="6"/>
  <c r="A40" i="6"/>
  <c r="Q39" i="6"/>
  <c r="K39" i="6"/>
  <c r="J39" i="6"/>
  <c r="I39" i="6"/>
  <c r="H39" i="6"/>
  <c r="G39" i="6"/>
  <c r="F39" i="6"/>
  <c r="E39" i="6"/>
  <c r="D39" i="6"/>
  <c r="C39" i="6"/>
  <c r="B39" i="6"/>
  <c r="A39" i="6"/>
  <c r="K38" i="6"/>
  <c r="J38" i="6"/>
  <c r="I38" i="6"/>
  <c r="H38" i="6"/>
  <c r="G38" i="6"/>
  <c r="F38" i="6"/>
  <c r="E38" i="6"/>
  <c r="D38" i="6"/>
  <c r="C38" i="6"/>
  <c r="B38" i="6"/>
  <c r="A38" i="6"/>
  <c r="Q37" i="6"/>
  <c r="K37" i="6"/>
  <c r="J37" i="6"/>
  <c r="I37" i="6"/>
  <c r="H37" i="6"/>
  <c r="G37" i="6"/>
  <c r="F37" i="6"/>
  <c r="E37" i="6"/>
  <c r="D37" i="6"/>
  <c r="C37" i="6"/>
  <c r="B37" i="6"/>
  <c r="A37" i="6"/>
  <c r="Q36" i="6"/>
  <c r="K36" i="6"/>
  <c r="J36" i="6"/>
  <c r="I36" i="6"/>
  <c r="H36" i="6"/>
  <c r="G36" i="6"/>
  <c r="F36" i="6"/>
  <c r="E36" i="6"/>
  <c r="D36" i="6"/>
  <c r="C36" i="6"/>
  <c r="B36" i="6"/>
  <c r="A36" i="6"/>
  <c r="Q35" i="6"/>
  <c r="K35" i="6"/>
  <c r="J35" i="6"/>
  <c r="I35" i="6"/>
  <c r="H35" i="6"/>
  <c r="G35" i="6"/>
  <c r="F35" i="6"/>
  <c r="E35" i="6"/>
  <c r="D35" i="6"/>
  <c r="C35" i="6"/>
  <c r="B35" i="6"/>
  <c r="A35" i="6"/>
  <c r="K34" i="6"/>
  <c r="J34" i="6"/>
  <c r="I34" i="6"/>
  <c r="H34" i="6"/>
  <c r="G34" i="6"/>
  <c r="F34" i="6"/>
  <c r="E34" i="6"/>
  <c r="D34" i="6"/>
  <c r="C34" i="6"/>
  <c r="B34" i="6"/>
  <c r="A34" i="6"/>
  <c r="Q33" i="6"/>
  <c r="K33" i="6"/>
  <c r="J33" i="6"/>
  <c r="I33" i="6"/>
  <c r="H33" i="6"/>
  <c r="G33" i="6"/>
  <c r="F33" i="6"/>
  <c r="E33" i="6"/>
  <c r="D33" i="6"/>
  <c r="C33" i="6"/>
  <c r="B33" i="6"/>
  <c r="A33" i="6"/>
  <c r="K32" i="6"/>
  <c r="J32" i="6"/>
  <c r="I32" i="6"/>
  <c r="H32" i="6"/>
  <c r="G32" i="6"/>
  <c r="F32" i="6"/>
  <c r="E32" i="6"/>
  <c r="D32" i="6"/>
  <c r="C32" i="6"/>
  <c r="B32" i="6"/>
  <c r="A32" i="6"/>
  <c r="Q31" i="6"/>
  <c r="K31" i="6"/>
  <c r="J31" i="6"/>
  <c r="I31" i="6"/>
  <c r="H31" i="6"/>
  <c r="G31" i="6"/>
  <c r="F31" i="6"/>
  <c r="E31" i="6"/>
  <c r="D31" i="6"/>
  <c r="C31" i="6"/>
  <c r="B31" i="6"/>
  <c r="A31" i="6"/>
  <c r="Q30" i="6"/>
  <c r="K30" i="6"/>
  <c r="J30" i="6"/>
  <c r="I30" i="6"/>
  <c r="H30" i="6"/>
  <c r="G30" i="6"/>
  <c r="F30" i="6"/>
  <c r="E30" i="6"/>
  <c r="D30" i="6"/>
  <c r="C30" i="6"/>
  <c r="B30" i="6"/>
  <c r="A30" i="6"/>
  <c r="Q29" i="6"/>
  <c r="K29" i="6"/>
  <c r="J29" i="6"/>
  <c r="I29" i="6"/>
  <c r="H29" i="6"/>
  <c r="G29" i="6"/>
  <c r="F29" i="6"/>
  <c r="E29" i="6"/>
  <c r="D29" i="6"/>
  <c r="C29" i="6"/>
  <c r="B29" i="6"/>
  <c r="A29" i="6"/>
  <c r="Q28" i="6"/>
  <c r="K28" i="6"/>
  <c r="J28" i="6"/>
  <c r="I28" i="6"/>
  <c r="H28" i="6"/>
  <c r="G28" i="6"/>
  <c r="F28" i="6"/>
  <c r="E28" i="6"/>
  <c r="D28" i="6"/>
  <c r="C28" i="6"/>
  <c r="B28" i="6"/>
  <c r="A28" i="6"/>
  <c r="Q27" i="6"/>
  <c r="P27" i="6"/>
  <c r="Q26" i="6"/>
  <c r="P26" i="6"/>
  <c r="K26" i="6"/>
  <c r="J26" i="6"/>
  <c r="I26" i="6"/>
  <c r="H26" i="6"/>
  <c r="G26" i="6"/>
  <c r="F26" i="6"/>
  <c r="E26" i="6"/>
  <c r="D26" i="6"/>
  <c r="C26" i="6"/>
  <c r="B26" i="6"/>
  <c r="A26" i="6"/>
  <c r="Q25" i="6"/>
  <c r="P25" i="6"/>
  <c r="K25" i="6"/>
  <c r="J25" i="6"/>
  <c r="I25" i="6"/>
  <c r="H25" i="6"/>
  <c r="G25" i="6"/>
  <c r="F25" i="6"/>
  <c r="E25" i="6"/>
  <c r="D25" i="6"/>
  <c r="C25" i="6"/>
  <c r="B25" i="6"/>
  <c r="A25" i="6"/>
  <c r="Q24" i="6"/>
  <c r="P24" i="6"/>
  <c r="K24" i="6"/>
  <c r="J24" i="6"/>
  <c r="I24" i="6"/>
  <c r="H24" i="6"/>
  <c r="G24" i="6"/>
  <c r="F24" i="6"/>
  <c r="E24" i="6"/>
  <c r="D24" i="6"/>
  <c r="C24" i="6"/>
  <c r="B24" i="6"/>
  <c r="A24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K22" i="6"/>
  <c r="J22" i="6"/>
  <c r="I22" i="6"/>
  <c r="H22" i="6"/>
  <c r="G22" i="6"/>
  <c r="F22" i="6"/>
  <c r="E22" i="6"/>
  <c r="D22" i="6"/>
  <c r="C22" i="6"/>
  <c r="B22" i="6"/>
  <c r="A22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21" i="6"/>
  <c r="K20" i="6"/>
  <c r="J20" i="6"/>
  <c r="I20" i="6"/>
  <c r="H20" i="6"/>
  <c r="G20" i="6"/>
  <c r="F20" i="6"/>
  <c r="E20" i="6"/>
  <c r="D20" i="6"/>
  <c r="C20" i="6"/>
  <c r="B20" i="6"/>
  <c r="A20" i="6"/>
  <c r="K19" i="6"/>
  <c r="J19" i="6"/>
  <c r="I19" i="6"/>
  <c r="H19" i="6"/>
  <c r="G19" i="6"/>
  <c r="F19" i="6"/>
  <c r="E19" i="6"/>
  <c r="D19" i="6"/>
  <c r="C19" i="6"/>
  <c r="B19" i="6"/>
  <c r="A19" i="6"/>
  <c r="K18" i="6"/>
  <c r="J18" i="6"/>
  <c r="I18" i="6"/>
  <c r="H18" i="6"/>
  <c r="G18" i="6"/>
  <c r="F18" i="6"/>
  <c r="E18" i="6"/>
  <c r="D18" i="6"/>
  <c r="C18" i="6"/>
  <c r="B18" i="6"/>
  <c r="A18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15" i="6"/>
  <c r="K14" i="6"/>
  <c r="J14" i="6"/>
  <c r="I14" i="6"/>
  <c r="H14" i="6"/>
  <c r="G14" i="6"/>
  <c r="F14" i="6"/>
  <c r="E14" i="6"/>
  <c r="D14" i="6"/>
  <c r="C14" i="6"/>
  <c r="B14" i="6"/>
  <c r="A14" i="6"/>
  <c r="K13" i="6"/>
  <c r="J13" i="6"/>
  <c r="I13" i="6"/>
  <c r="H13" i="6"/>
  <c r="G13" i="6"/>
  <c r="F13" i="6"/>
  <c r="E13" i="6"/>
  <c r="D13" i="6"/>
  <c r="C13" i="6"/>
  <c r="B13" i="6"/>
  <c r="A13" i="6"/>
  <c r="K12" i="6"/>
  <c r="J12" i="6"/>
  <c r="I12" i="6"/>
  <c r="H12" i="6"/>
  <c r="G12" i="6"/>
  <c r="F12" i="6"/>
  <c r="E12" i="6"/>
  <c r="D12" i="6"/>
  <c r="C12" i="6"/>
  <c r="B12" i="6"/>
  <c r="A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9" i="6"/>
  <c r="Q8" i="6"/>
  <c r="P8" i="6"/>
  <c r="K8" i="6"/>
  <c r="J8" i="6"/>
  <c r="I8" i="6"/>
  <c r="H8" i="6"/>
  <c r="G8" i="6"/>
  <c r="F8" i="6"/>
  <c r="E8" i="6"/>
  <c r="D8" i="6"/>
  <c r="C8" i="6"/>
  <c r="B8" i="6"/>
  <c r="A8" i="6"/>
  <c r="Q7" i="6"/>
  <c r="P7" i="6"/>
  <c r="K7" i="6"/>
  <c r="J7" i="6"/>
  <c r="I7" i="6"/>
  <c r="H7" i="6"/>
  <c r="G7" i="6"/>
  <c r="F7" i="6"/>
  <c r="E7" i="6"/>
  <c r="D7" i="6"/>
  <c r="C7" i="6"/>
  <c r="B7" i="6"/>
  <c r="A7" i="6"/>
  <c r="Q6" i="6"/>
  <c r="P6" i="6"/>
  <c r="K6" i="6"/>
  <c r="J6" i="6"/>
  <c r="I6" i="6"/>
  <c r="H6" i="6"/>
  <c r="G6" i="6"/>
  <c r="F6" i="6"/>
  <c r="E6" i="6"/>
  <c r="D6" i="6"/>
  <c r="C6" i="6"/>
  <c r="B6" i="6"/>
  <c r="A6" i="6"/>
  <c r="Q5" i="6"/>
  <c r="P5" i="6"/>
  <c r="K5" i="6"/>
  <c r="J5" i="6"/>
  <c r="I5" i="6"/>
  <c r="H5" i="6"/>
  <c r="G5" i="6"/>
  <c r="F5" i="6"/>
  <c r="E5" i="6"/>
  <c r="D5" i="6"/>
  <c r="C5" i="6"/>
  <c r="B5" i="6"/>
  <c r="A5" i="6"/>
  <c r="J64" i="4"/>
  <c r="J68" i="4"/>
  <c r="I68" i="4"/>
  <c r="H68" i="4"/>
  <c r="G68" i="4"/>
  <c r="X48" i="4" l="1"/>
  <c r="CN41" i="1" l="1"/>
  <c r="Q40" i="6" s="1"/>
  <c r="Q38" i="6"/>
  <c r="CN35" i="1"/>
  <c r="Q34" i="6" s="1"/>
  <c r="CN33" i="1"/>
  <c r="Q32" i="6" s="1"/>
  <c r="X38" i="4" l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CM41" i="1" l="1"/>
  <c r="P38" i="6"/>
  <c r="CM38" i="1"/>
  <c r="CM37" i="1"/>
  <c r="CM36" i="1"/>
  <c r="CM35" i="1"/>
  <c r="CM34" i="1"/>
  <c r="CM33" i="1"/>
  <c r="CM32" i="1"/>
  <c r="CM31" i="1"/>
  <c r="CM30" i="1"/>
  <c r="CM29" i="1"/>
  <c r="P28" i="6" s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P30" i="6" l="1"/>
  <c r="P32" i="6"/>
  <c r="P40" i="6"/>
  <c r="P34" i="6"/>
  <c r="P36" i="6"/>
  <c r="P29" i="6"/>
  <c r="P37" i="6"/>
  <c r="P33" i="6"/>
  <c r="P35" i="6"/>
  <c r="P31" i="6"/>
  <c r="P39" i="6"/>
  <c r="BF12" i="1" l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E13" i="1" l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12" i="1"/>
  <c r="DO12" i="1" l="1"/>
  <c r="DO16" i="1"/>
  <c r="DO17" i="1"/>
  <c r="DO18" i="1"/>
  <c r="DO22" i="1"/>
  <c r="DO24" i="1"/>
  <c r="BE12" i="1"/>
  <c r="N12" i="1" l="1"/>
  <c r="A9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6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7" i="4"/>
  <c r="A42" i="4"/>
  <c r="A43" i="4"/>
  <c r="A44" i="4"/>
  <c r="A45" i="4"/>
  <c r="A46" i="4"/>
  <c r="A47" i="4"/>
  <c r="A48" i="4"/>
  <c r="A49" i="4"/>
  <c r="A50" i="4"/>
  <c r="A51" i="4"/>
  <c r="A52" i="4"/>
  <c r="A53" i="4"/>
  <c r="A8" i="4"/>
  <c r="A55" i="4"/>
  <c r="A56" i="4"/>
  <c r="A57" i="4"/>
  <c r="A58" i="4"/>
  <c r="A59" i="4"/>
  <c r="A60" i="4"/>
  <c r="A61" i="4"/>
  <c r="A62" i="4"/>
  <c r="A63" i="4"/>
  <c r="A64" i="4"/>
  <c r="A5" i="4"/>
  <c r="DN12" i="1" l="1"/>
  <c r="DN16" i="1"/>
  <c r="DN17" i="1"/>
  <c r="DN18" i="1"/>
  <c r="DN22" i="1"/>
  <c r="DN24" i="1"/>
  <c r="BY18" i="1" l="1"/>
  <c r="BZ18" i="1" s="1"/>
  <c r="DM12" i="1"/>
  <c r="DM16" i="1"/>
  <c r="DM17" i="1"/>
  <c r="DM18" i="1"/>
  <c r="DM22" i="1"/>
  <c r="DM24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DL12" i="1"/>
  <c r="DL16" i="1"/>
  <c r="DL17" i="1"/>
  <c r="DL18" i="1"/>
  <c r="DL22" i="1"/>
  <c r="DL24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DK12" i="1"/>
  <c r="DK16" i="1"/>
  <c r="DK17" i="1"/>
  <c r="DK18" i="1"/>
  <c r="DK22" i="1"/>
  <c r="DK24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V17" i="1"/>
  <c r="BW17" i="1" s="1"/>
  <c r="BX17" i="1" s="1"/>
  <c r="BY17" i="1" s="1"/>
  <c r="DJ22" i="1"/>
  <c r="DJ18" i="1"/>
  <c r="DJ16" i="1"/>
  <c r="DJ12" i="1"/>
  <c r="DJ17" i="1"/>
  <c r="DJ24" i="1"/>
  <c r="DI12" i="1"/>
  <c r="DI16" i="1"/>
  <c r="DI17" i="1"/>
  <c r="DI18" i="1"/>
  <c r="DI24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H6" i="1"/>
  <c r="I6" i="1"/>
  <c r="DH12" i="1"/>
  <c r="DH16" i="1"/>
  <c r="DH17" i="1"/>
  <c r="DH18" i="1"/>
  <c r="DH24" i="1"/>
  <c r="AX12" i="1"/>
  <c r="AX13" i="1"/>
  <c r="AX14" i="1"/>
  <c r="AX15" i="1"/>
  <c r="AX16" i="1"/>
  <c r="AX17" i="1"/>
  <c r="AX18" i="1"/>
  <c r="AX20" i="1"/>
  <c r="AX21" i="1"/>
  <c r="AX22" i="1"/>
  <c r="AX23" i="1"/>
  <c r="AX24" i="1"/>
  <c r="AX25" i="1"/>
  <c r="AX26" i="1"/>
  <c r="AX27" i="1"/>
  <c r="DG16" i="1"/>
  <c r="DG17" i="1"/>
  <c r="DG18" i="1"/>
  <c r="DG24" i="1"/>
  <c r="DG12" i="1"/>
  <c r="AW12" i="1"/>
  <c r="AW13" i="1"/>
  <c r="AW14" i="1"/>
  <c r="AW15" i="1"/>
  <c r="AW16" i="1"/>
  <c r="AW17" i="1"/>
  <c r="AW18" i="1"/>
  <c r="AW20" i="1"/>
  <c r="AW21" i="1"/>
  <c r="AW22" i="1"/>
  <c r="AW23" i="1"/>
  <c r="AW24" i="1"/>
  <c r="AW25" i="1"/>
  <c r="AW26" i="1"/>
  <c r="AW27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I13" i="1"/>
  <c r="AI14" i="1"/>
  <c r="AI15" i="1"/>
  <c r="AI16" i="1"/>
  <c r="AI17" i="1"/>
  <c r="AI18" i="1"/>
  <c r="AI20" i="1"/>
  <c r="AI21" i="1"/>
  <c r="AI22" i="1"/>
  <c r="AI23" i="1"/>
  <c r="AI24" i="1"/>
  <c r="AI25" i="1"/>
  <c r="AI26" i="1"/>
  <c r="AI27" i="1"/>
  <c r="AI12" i="1"/>
  <c r="DF16" i="1"/>
  <c r="DF17" i="1"/>
  <c r="DF18" i="1"/>
  <c r="DF24" i="1"/>
  <c r="CA18" i="1" l="1"/>
  <c r="DE16" i="1" l="1"/>
  <c r="DE24" i="1"/>
  <c r="DE18" i="1"/>
  <c r="D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  <author>jennifer berg</author>
    <author>JLM</author>
    <author>jmarks</author>
    <author>mloverde</author>
  </authors>
  <commentList>
    <comment ref="AD5" authorId="0" shapeId="0" xr:uid="{F793F040-F350-471B-B221-D051B786E82E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check IPEDS data</t>
        </r>
      </text>
    </comment>
    <comment ref="AO5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rankings redone with delaware included</t>
        </r>
      </text>
    </comment>
    <comment ref="S6" authorId="2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T6" authorId="2" shapeId="0" xr:uid="{00000000-0006-0000-01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U6" authorId="2" shapeId="0" xr:uid="{00000000-0006-0000-01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V6" authorId="2" shapeId="0" xr:uid="{00000000-0006-0000-01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W6" authorId="2" shapeId="0" xr:uid="{00000000-0006-0000-01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X6" authorId="2" shapeId="0" xr:uid="{00000000-0006-0000-01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P6" authorId="2" shapeId="0" xr:uid="{00000000-0006-0000-01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Q6" authorId="2" shapeId="0" xr:uid="{00000000-0006-0000-01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R6" authorId="2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S6" authorId="2" shapeId="0" xr:uid="{00000000-0006-0000-01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T6" authorId="2" shapeId="0" xr:uid="{00000000-0006-0000-01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U6" authorId="2" shapeId="0" xr:uid="{00000000-0006-0000-01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V6" authorId="2" shapeId="0" xr:uid="{00000000-0006-0000-01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W6" authorId="2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X6" authorId="2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Y6" authorId="2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Z6" authorId="2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A6" authorId="2" shapeId="0" xr:uid="{00000000-0006-0000-01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B6" authorId="2" shapeId="0" xr:uid="{00000000-0006-0000-01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C6" authorId="2" shapeId="0" xr:uid="{00000000-0006-0000-01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D6" authorId="2" shapeId="0" xr:uid="{00000000-0006-0000-01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E6" authorId="2" shapeId="0" xr:uid="{00000000-0006-0000-01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F6" authorId="2" shapeId="0" xr:uid="{00000000-0006-0000-01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G6" authorId="2" shapeId="0" xr:uid="{00000000-0006-0000-01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H6" authorId="2" shapeId="0" xr:uid="{00000000-0006-0000-01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I6" authorId="2" shapeId="0" xr:uid="{00000000-0006-0000-01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J6" authorId="2" shapeId="0" xr:uid="{00000000-0006-0000-01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N12" authorId="3" shapeId="0" xr:uid="{00000000-0006-0000-0100-00001D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  <comment ref="B14" authorId="3" shapeId="0" xr:uid="{00000000-0006-0000-0100-00001E000000}">
      <text>
        <r>
          <rPr>
            <b/>
            <sz val="10"/>
            <color indexed="81"/>
            <rFont val="Tahoma"/>
            <family val="2"/>
          </rPr>
          <t>jmarks: NSF Web Caspar</t>
        </r>
      </text>
    </comment>
    <comment ref="C14" authorId="3" shapeId="0" xr:uid="{00000000-0006-0000-0100-00001F000000}">
      <text>
        <r>
          <rPr>
            <sz val="10"/>
            <color indexed="81"/>
            <rFont val="Tahoma"/>
            <family val="2"/>
          </rPr>
          <t>IPEDS raw data</t>
        </r>
      </text>
    </comment>
    <comment ref="D14" authorId="3" shapeId="0" xr:uid="{00000000-0006-0000-01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
</t>
        </r>
      </text>
    </comment>
    <comment ref="H14" authorId="1" shapeId="0" xr:uid="{00000000-0006-0000-0100-000021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L14" authorId="3" shapeId="0" xr:uid="{00000000-0006-0000-01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from IPEDS PAS</t>
        </r>
      </text>
    </comment>
    <comment ref="T16" authorId="2" shapeId="0" xr:uid="{00000000-0006-0000-0100-00002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Macon State became a four-year college</t>
        </r>
      </text>
    </comment>
    <comment ref="BV17" authorId="2" shapeId="0" xr:uid="{00000000-0006-0000-0100-00002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A18" authorId="4" shapeId="0" xr:uid="{00000000-0006-0000-0100-000025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A reporting change went into effect in 1997-98.</t>
        </r>
      </text>
    </comment>
    <comment ref="BY18" authorId="2" shapeId="0" xr:uid="{00000000-0006-0000-0100-00002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BZ18" authorId="2" shapeId="0" xr:uid="{00000000-0006-0000-0100-00002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CA18" authorId="3" shapeId="0" xr:uid="{00000000-0006-0000-01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31,145 reported but extrapolated figure substituted for apparent anomoly
</t>
        </r>
      </text>
    </comment>
  </commentList>
</comments>
</file>

<file path=xl/sharedStrings.xml><?xml version="1.0" encoding="utf-8"?>
<sst xmlns="http://schemas.openxmlformats.org/spreadsheetml/2006/main" count="1083" uniqueCount="148">
  <si>
    <t>Table 83 (Old Table 84)</t>
  </si>
  <si>
    <t xml:space="preserve">Average Salaries of Full-Time Instructional Faculty at Public Two-Year Colleges </t>
  </si>
  <si>
    <t>Two-Year Colleges</t>
  </si>
  <si>
    <t>Average</t>
  </si>
  <si>
    <t xml:space="preserve"> </t>
  </si>
  <si>
    <t>Salary</t>
  </si>
  <si>
    <t>Percent Change</t>
  </si>
  <si>
    <t xml:space="preserve">Percent of </t>
  </si>
  <si>
    <t>(all ranks)</t>
  </si>
  <si>
    <t xml:space="preserve"> 2015-16 to 2020-21</t>
  </si>
  <si>
    <t>U.S. Average</t>
  </si>
  <si>
    <t>2020-21</t>
  </si>
  <si>
    <t>Current Dollars</t>
  </si>
  <si>
    <t>Inflation-Adjusted1</t>
  </si>
  <si>
    <t>2015-16</t>
  </si>
  <si>
    <t>50 states and D.C.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</si>
  <si>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</si>
  <si>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</si>
  <si>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</si>
  <si>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</si>
  <si>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</si>
  <si>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</si>
  <si>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</si>
  <si>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</si>
  <si>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</si>
  <si>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</si>
  <si>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</si>
  <si>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</si>
  <si>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</si>
  <si>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</si>
  <si>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</si>
  <si>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</si>
  <si>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</si>
  <si>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</si>
  <si>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</si>
  <si>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</si>
  <si>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</si>
  <si>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</si>
  <si>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</si>
  <si>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</si>
  <si>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</si>
  <si>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</si>
  <si>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</si>
  <si>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</si>
  <si>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</si>
  <si>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</si>
  <si>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</si>
  <si>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</si>
  <si>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</si>
  <si>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</si>
  <si>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</si>
  <si>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</si>
  <si>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</si>
  <si>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</si>
  <si>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</si>
  <si>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</si>
  <si>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</si>
  <si>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</si>
  <si>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</si>
  <si>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</si>
  <si>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</si>
  <si>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</si>
  <si>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</si>
  <si>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</si>
  <si>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</si>
  <si>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</si>
  <si>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</si>
  <si>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</si>
  <si>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</si>
  <si>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</si>
  <si>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</si>
  <si>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 xml:space="preserve"> "NA" indicates not applicable. There was no institution of this type in the state during the specified years.</t>
  </si>
  <si>
    <t xml:space="preserve"> "—" indicates not available.</t>
  </si>
  <si>
    <t xml:space="preserve">Notes: </t>
  </si>
  <si>
    <t>For this table to profile the same group as the faculty salary averages, figures include all full-time faculty at public two-year colleges and technical institutes except those at specialized institutions. (See Appendix A for examples.)</t>
  </si>
  <si>
    <t xml:space="preserve">SREB and the National Center for Education Statistics (NCES) treat two-year colleges awarding bachelor's degrees differently. NCES classifies two-year colleges awarding bachelor's degrees as four-year institutions. SREB classifies them as two-year colleges until they meet other criteria. (See Appendix A for definitions.) </t>
  </si>
  <si>
    <r>
      <rPr>
        <vertAlign val="superscript"/>
        <sz val="10"/>
        <rFont val="Arial"/>
      </rPr>
      <t xml:space="preserve">1 </t>
    </r>
    <r>
      <rPr>
        <sz val="10"/>
        <rFont val="Arial"/>
      </rPr>
      <t>The Consumer Price Index (CPI) increased by 7.7 percent from 2014-15 to 2019-20.  The CPI in July of the year in which the academic year begins is used.</t>
    </r>
  </si>
  <si>
    <t>Source:</t>
  </si>
  <si>
    <t>SREB analysis of National Center for Education Statistics Human Resources survey — www.nces.ed.gov/ipeds.</t>
  </si>
  <si>
    <t>September, 2024</t>
  </si>
  <si>
    <t>Average Salaries of Full-Time Faculty</t>
  </si>
  <si>
    <t>Technical Institutes</t>
  </si>
  <si>
    <t>Salaries (current dollars)</t>
  </si>
  <si>
    <t>Salaries</t>
  </si>
  <si>
    <t>Salaries---------------</t>
  </si>
  <si>
    <t>All Ranks</t>
  </si>
  <si>
    <t>Salary Ranking</t>
  </si>
  <si>
    <t>Salary Rankings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</si>
  <si>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</si>
  <si>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</si>
  <si>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</si>
  <si>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</si>
  <si>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</si>
  <si>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</si>
  <si>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</si>
  <si>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</si>
  <si>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</si>
  <si>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</si>
  <si>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</si>
  <si>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</si>
  <si>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</si>
  <si>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</si>
  <si>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</si>
  <si>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</si>
  <si>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</si>
  <si>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</si>
  <si>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</si>
  <si>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</si>
  <si>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</si>
  <si>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</si>
  <si>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</si>
  <si>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</si>
  <si>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</si>
  <si>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</si>
  <si>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</si>
  <si>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2016-17</t>
  </si>
  <si>
    <t>2017-18</t>
  </si>
  <si>
    <t>2018-19</t>
  </si>
  <si>
    <t>2019-20</t>
  </si>
  <si>
    <t>50 States and D.C.</t>
  </si>
  <si>
    <t>NA</t>
  </si>
  <si>
    <t>—</t>
  </si>
  <si>
    <t>SREB</t>
  </si>
  <si>
    <t>DE Salaries06 (#108); IPEDS</t>
  </si>
  <si>
    <t>DE Salaries06 (#108)</t>
  </si>
  <si>
    <t>DE Salaries07 (#108)</t>
  </si>
  <si>
    <t>DE Salaries08 (#108)</t>
  </si>
  <si>
    <t>DE Salaries09 (#108)</t>
  </si>
  <si>
    <t>DE Salaries11 (#144s), IPEDS</t>
  </si>
  <si>
    <t>DE Salaries12 (#144s); IPEDS</t>
  </si>
  <si>
    <t>DE Salaries06 (#109)</t>
  </si>
  <si>
    <t>DE Salaries07 (#109)</t>
  </si>
  <si>
    <t>DE Salaries08 (#109)</t>
  </si>
  <si>
    <t>DE Salaries09 (#109)</t>
  </si>
  <si>
    <t>DE Salaries11 (#145s)</t>
  </si>
  <si>
    <t>DE Salaries12 (#145s)</t>
  </si>
  <si>
    <t>NOTE:  Salaries reported as 11-12 month appointments have been converted to 9-10 month equivalence by reducing the reported amounts by 2/11.  The data shown for Texas include average</t>
  </si>
  <si>
    <t>IPEDS Faculty Salary data, SalEquatedData08; AL difference so great because of small N</t>
  </si>
  <si>
    <t>budgeted faculty salaries for both full-time and part-time faculty for the first four ranks only.</t>
  </si>
  <si>
    <t>Non-SREB states data found in Sals by Type Pivot Table, New EquatedData 06-07 file.</t>
  </si>
  <si>
    <t>PUBLIC TWO-YEAR INSTITUTIONS</t>
  </si>
  <si>
    <t>Constant (2019-20 academic year) Dollars</t>
  </si>
  <si>
    <t>Two Year Colleges</t>
  </si>
  <si>
    <t>Technical Institutes or Colleges</t>
  </si>
  <si>
    <t>2018-19-</t>
  </si>
  <si>
    <t>-</t>
  </si>
  <si>
    <t>AY CPI for constant dollar calculation (from "Price Indexes" worksheet)</t>
  </si>
  <si>
    <t>Constant (2006-07 academic year)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</si>
</sst>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_(* #,##0.0_);_(* \(#,##0.0\);_(* &quot;-&quot;??_);_(@_)"/>
  </numFmts>
  <fonts count="26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SWISS-C"/>
    </font>
    <font>
      <sz val="10"/>
      <name val="Arial"/>
      <family val="2"/>
    </font>
    <font>
      <sz val="10"/>
      <color indexed="12"/>
      <name val="SWISS-C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C00000"/>
      <name val="Arial"/>
      <family val="2"/>
    </font>
    <font>
      <b/>
      <sz val="8"/>
      <color rgb="FFC00000"/>
      <name val="SWISS-C"/>
    </font>
    <font>
      <b/>
      <sz val="10"/>
      <color rgb="FFC00000"/>
      <name val="SWISS-C"/>
    </font>
    <font>
      <sz val="10"/>
      <color rgb="FF0000FF"/>
      <name val="SWISS-C"/>
    </font>
    <font>
      <sz val="10"/>
      <name val="Arial"/>
    </font>
    <font>
      <b/>
      <sz val="12"/>
      <name val="Arial"/>
    </font>
    <font>
      <sz val="10"/>
      <color rgb="FFFF0000"/>
      <name val="Arial"/>
    </font>
    <font>
      <sz val="10"/>
      <color rgb="FF000000"/>
      <name val="Arial"/>
    </font>
    <font>
      <vertAlign val="superscript"/>
      <sz val="10"/>
      <name val="Arial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CDD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6">
    <xf numFmtId="0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02">
    <xf numFmtId="37" fontId="0" fillId="0" borderId="0" xfId="0" applyNumberFormat="1" applyAlignment="1"/>
    <xf numFmtId="37" fontId="3" fillId="0" borderId="0" xfId="0" applyNumberFormat="1" applyFont="1" applyAlignment="1"/>
    <xf numFmtId="37" fontId="3" fillId="0" borderId="0" xfId="0" applyNumberFormat="1" applyFont="1" applyAlignment="1">
      <alignment horizontal="left"/>
    </xf>
    <xf numFmtId="37" fontId="0" fillId="0" borderId="2" xfId="0" applyNumberFormat="1" applyBorder="1" applyAlignment="1"/>
    <xf numFmtId="164" fontId="6" fillId="0" borderId="0" xfId="1" applyNumberFormat="1" applyFont="1"/>
    <xf numFmtId="37" fontId="3" fillId="0" borderId="0" xfId="0" applyNumberFormat="1" applyFont="1" applyAlignment="1">
      <alignment horizontal="fill"/>
    </xf>
    <xf numFmtId="37" fontId="3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Continuous"/>
    </xf>
    <xf numFmtId="37" fontId="3" fillId="0" borderId="1" xfId="0" applyNumberFormat="1" applyFont="1" applyBorder="1" applyAlignment="1"/>
    <xf numFmtId="37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/>
    <xf numFmtId="0" fontId="10" fillId="0" borderId="0" xfId="0" applyFont="1">
      <alignment horizontal="left" wrapText="1"/>
    </xf>
    <xf numFmtId="37" fontId="3" fillId="0" borderId="3" xfId="0" applyNumberFormat="1" applyFont="1" applyBorder="1" applyAlignment="1"/>
    <xf numFmtId="37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3" fontId="3" fillId="0" borderId="0" xfId="1" applyNumberFormat="1" applyFont="1" applyBorder="1" applyAlignment="1">
      <alignment horizontal="right"/>
    </xf>
    <xf numFmtId="37" fontId="3" fillId="0" borderId="11" xfId="0" applyNumberFormat="1" applyFont="1" applyBorder="1" applyAlignment="1"/>
    <xf numFmtId="37" fontId="3" fillId="0" borderId="11" xfId="0" applyNumberFormat="1" applyFont="1" applyBorder="1" applyAlignment="1">
      <alignment horizontal="right"/>
    </xf>
    <xf numFmtId="37" fontId="3" fillId="0" borderId="12" xfId="0" applyNumberFormat="1" applyFont="1" applyBorder="1" applyAlignment="1">
      <alignment horizontal="right"/>
    </xf>
    <xf numFmtId="37" fontId="0" fillId="0" borderId="0" xfId="0" applyNumberFormat="1" applyAlignment="1">
      <alignment horizontal="right"/>
    </xf>
    <xf numFmtId="3" fontId="3" fillId="0" borderId="0" xfId="2" applyNumberFormat="1" applyFont="1"/>
    <xf numFmtId="3" fontId="0" fillId="0" borderId="0" xfId="0" applyNumberFormat="1" applyAlignment="1"/>
    <xf numFmtId="0" fontId="0" fillId="0" borderId="11" xfId="0" applyBorder="1" applyAlignment="1">
      <alignment horizontal="right" wrapText="1"/>
    </xf>
    <xf numFmtId="37" fontId="3" fillId="0" borderId="3" xfId="0" applyNumberFormat="1" applyFont="1" applyBorder="1" applyAlignment="1">
      <alignment horizontal="left"/>
    </xf>
    <xf numFmtId="37" fontId="3" fillId="0" borderId="4" xfId="0" applyNumberFormat="1" applyFont="1" applyBorder="1" applyAlignment="1">
      <alignment horizontal="right"/>
    </xf>
    <xf numFmtId="3" fontId="3" fillId="0" borderId="0" xfId="2" applyNumberFormat="1" applyFont="1" applyBorder="1"/>
    <xf numFmtId="37" fontId="1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3" fontId="3" fillId="0" borderId="1" xfId="0" applyNumberFormat="1" applyFont="1" applyBorder="1" applyAlignment="1"/>
    <xf numFmtId="3" fontId="3" fillId="0" borderId="11" xfId="0" applyNumberFormat="1" applyFont="1" applyBorder="1" applyAlignment="1"/>
    <xf numFmtId="3" fontId="3" fillId="0" borderId="3" xfId="0" applyNumberFormat="1" applyFont="1" applyBorder="1" applyAlignment="1"/>
    <xf numFmtId="3" fontId="3" fillId="0" borderId="3" xfId="0" applyNumberFormat="1" applyFont="1" applyBorder="1" applyAlignment="1">
      <alignment horizontal="left"/>
    </xf>
    <xf numFmtId="3" fontId="3" fillId="0" borderId="4" xfId="0" applyNumberFormat="1" applyFont="1" applyBorder="1" applyAlignment="1"/>
    <xf numFmtId="3" fontId="3" fillId="0" borderId="12" xfId="0" applyNumberFormat="1" applyFont="1" applyBorder="1" applyAlignment="1"/>
    <xf numFmtId="3" fontId="3" fillId="0" borderId="0" xfId="2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10" fillId="0" borderId="0" xfId="0" applyFont="1" applyAlignment="1">
      <alignment horizontal="right" wrapText="1"/>
    </xf>
    <xf numFmtId="37" fontId="3" fillId="0" borderId="17" xfId="0" applyNumberFormat="1" applyFont="1" applyBorder="1" applyAlignment="1">
      <alignment horizontal="left"/>
    </xf>
    <xf numFmtId="37" fontId="13" fillId="0" borderId="0" xfId="0" applyNumberFormat="1" applyFont="1" applyAlignment="1">
      <alignment horizontal="right"/>
    </xf>
    <xf numFmtId="37" fontId="3" fillId="0" borderId="13" xfId="0" applyNumberFormat="1" applyFont="1" applyBorder="1" applyAlignment="1">
      <alignment horizontal="right"/>
    </xf>
    <xf numFmtId="37" fontId="3" fillId="0" borderId="8" xfId="0" applyNumberFormat="1" applyFont="1" applyBorder="1" applyAlignment="1">
      <alignment horizontal="right"/>
    </xf>
    <xf numFmtId="37" fontId="13" fillId="0" borderId="3" xfId="0" applyNumberFormat="1" applyFont="1" applyBorder="1" applyAlignment="1"/>
    <xf numFmtId="37" fontId="13" fillId="0" borderId="0" xfId="0" applyNumberFormat="1" applyFont="1" applyAlignment="1"/>
    <xf numFmtId="37" fontId="13" fillId="0" borderId="4" xfId="0" applyNumberFormat="1" applyFont="1" applyBorder="1" applyAlignment="1"/>
    <xf numFmtId="37" fontId="13" fillId="0" borderId="1" xfId="0" applyNumberFormat="1" applyFont="1" applyBorder="1" applyAlignment="1"/>
    <xf numFmtId="0" fontId="13" fillId="0" borderId="0" xfId="0" applyFont="1" applyAlignment="1">
      <alignment horizontal="right"/>
    </xf>
    <xf numFmtId="37" fontId="13" fillId="0" borderId="1" xfId="0" applyNumberFormat="1" applyFont="1" applyBorder="1" applyAlignment="1">
      <alignment horizontal="right"/>
    </xf>
    <xf numFmtId="37" fontId="13" fillId="0" borderId="3" xfId="0" applyNumberFormat="1" applyFont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13" fillId="0" borderId="0" xfId="0" applyNumberFormat="1" applyFont="1" applyAlignment="1"/>
    <xf numFmtId="3" fontId="13" fillId="0" borderId="1" xfId="0" applyNumberFormat="1" applyFont="1" applyBorder="1" applyAlignment="1"/>
    <xf numFmtId="3" fontId="13" fillId="0" borderId="11" xfId="0" applyNumberFormat="1" applyFont="1" applyBorder="1" applyAlignment="1"/>
    <xf numFmtId="37" fontId="13" fillId="0" borderId="13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12" xfId="0" applyNumberFormat="1" applyFont="1" applyBorder="1" applyAlignment="1">
      <alignment horizontal="right"/>
    </xf>
    <xf numFmtId="37" fontId="13" fillId="0" borderId="18" xfId="0" applyNumberFormat="1" applyFont="1" applyBorder="1" applyAlignment="1">
      <alignment horizontal="right"/>
    </xf>
    <xf numFmtId="3" fontId="16" fillId="0" borderId="0" xfId="0" applyNumberFormat="1" applyFont="1" applyAlignment="1"/>
    <xf numFmtId="0" fontId="17" fillId="0" borderId="0" xfId="0" applyFont="1">
      <alignment horizontal="left" wrapText="1"/>
    </xf>
    <xf numFmtId="166" fontId="16" fillId="0" borderId="0" xfId="0" applyNumberFormat="1" applyFont="1" applyAlignment="1">
      <alignment horizontal="right"/>
    </xf>
    <xf numFmtId="37" fontId="16" fillId="0" borderId="0" xfId="0" applyNumberFormat="1" applyFont="1" applyAlignment="1"/>
    <xf numFmtId="164" fontId="18" fillId="0" borderId="0" xfId="1" applyNumberFormat="1" applyFont="1" applyFill="1" applyAlignment="1" applyProtection="1">
      <alignment horizontal="left" wrapText="1"/>
    </xf>
    <xf numFmtId="165" fontId="18" fillId="0" borderId="0" xfId="3" applyNumberFormat="1" applyFont="1" applyFill="1" applyAlignment="1" applyProtection="1">
      <alignment horizontal="right" wrapText="1"/>
    </xf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164" fontId="0" fillId="0" borderId="0" xfId="1" applyNumberFormat="1" applyFont="1" applyBorder="1" applyAlignment="1">
      <alignment horizontal="right"/>
    </xf>
    <xf numFmtId="164" fontId="0" fillId="0" borderId="2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0" fillId="0" borderId="18" xfId="1" applyNumberFormat="1" applyFont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37" fontId="13" fillId="0" borderId="8" xfId="0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37" fontId="3" fillId="0" borderId="8" xfId="0" applyNumberFormat="1" applyFont="1" applyBorder="1" applyAlignment="1"/>
    <xf numFmtId="0" fontId="3" fillId="3" borderId="11" xfId="0" applyFont="1" applyFill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3" borderId="8" xfId="0" applyFont="1" applyFill="1" applyBorder="1" applyAlignment="1">
      <alignment horizontal="right" wrapText="1"/>
    </xf>
    <xf numFmtId="37" fontId="0" fillId="0" borderId="8" xfId="0" applyNumberFormat="1" applyBorder="1" applyAlignment="1">
      <alignment horizontal="right"/>
    </xf>
    <xf numFmtId="0" fontId="11" fillId="0" borderId="0" xfId="0" applyFont="1" applyAlignment="1">
      <alignment horizontal="left"/>
    </xf>
    <xf numFmtId="165" fontId="0" fillId="0" borderId="0" xfId="0" applyNumberFormat="1" applyAlignment="1">
      <alignment horizontal="right" wrapText="1"/>
    </xf>
    <xf numFmtId="0" fontId="0" fillId="0" borderId="11" xfId="0" applyBorder="1" applyAlignment="1">
      <alignment horizontal="left"/>
    </xf>
    <xf numFmtId="37" fontId="3" fillId="0" borderId="22" xfId="0" applyNumberFormat="1" applyFont="1" applyBorder="1" applyAlignment="1">
      <alignment horizontal="left"/>
    </xf>
    <xf numFmtId="37" fontId="3" fillId="0" borderId="11" xfId="0" applyNumberFormat="1" applyFont="1" applyBorder="1" applyAlignment="1">
      <alignment horizontal="left"/>
    </xf>
    <xf numFmtId="37" fontId="0" fillId="0" borderId="11" xfId="0" applyNumberFormat="1" applyBorder="1" applyAlignment="1">
      <alignment horizontal="right"/>
    </xf>
    <xf numFmtId="37" fontId="0" fillId="0" borderId="11" xfId="0" applyNumberFormat="1" applyBorder="1" applyAlignment="1"/>
    <xf numFmtId="3" fontId="3" fillId="0" borderId="8" xfId="0" applyNumberFormat="1" applyFont="1" applyBorder="1" applyAlignment="1"/>
    <xf numFmtId="3" fontId="13" fillId="0" borderId="8" xfId="0" applyNumberFormat="1" applyFont="1" applyBorder="1" applyAlignment="1">
      <alignment horizontal="right"/>
    </xf>
    <xf numFmtId="3" fontId="13" fillId="0" borderId="13" xfId="0" applyNumberFormat="1" applyFont="1" applyBorder="1" applyAlignment="1">
      <alignment horizontal="right"/>
    </xf>
    <xf numFmtId="37" fontId="0" fillId="0" borderId="8" xfId="0" applyNumberFormat="1" applyBorder="1" applyAlignment="1"/>
    <xf numFmtId="164" fontId="11" fillId="0" borderId="8" xfId="1" applyNumberFormat="1" applyFont="1" applyFill="1" applyBorder="1" applyAlignment="1" applyProtection="1">
      <alignment horizontal="right" wrapText="1"/>
    </xf>
    <xf numFmtId="37" fontId="13" fillId="0" borderId="11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 wrapText="1"/>
    </xf>
    <xf numFmtId="37" fontId="3" fillId="0" borderId="8" xfId="0" applyNumberFormat="1" applyFont="1" applyBorder="1" applyAlignment="1">
      <alignment horizontal="left"/>
    </xf>
    <xf numFmtId="37" fontId="3" fillId="4" borderId="11" xfId="0" applyNumberFormat="1" applyFont="1" applyFill="1" applyBorder="1" applyAlignment="1">
      <alignment horizontal="right"/>
    </xf>
    <xf numFmtId="0" fontId="3" fillId="4" borderId="11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right" wrapText="1"/>
    </xf>
    <xf numFmtId="37" fontId="19" fillId="0" borderId="0" xfId="0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165" fontId="3" fillId="0" borderId="0" xfId="3" applyNumberFormat="1" applyFont="1" applyFill="1" applyBorder="1" applyAlignment="1">
      <alignment horizontal="right" wrapText="1"/>
    </xf>
    <xf numFmtId="0" fontId="3" fillId="0" borderId="11" xfId="0" applyFont="1" applyBorder="1">
      <alignment horizontal="left" wrapText="1"/>
    </xf>
    <xf numFmtId="0" fontId="3" fillId="0" borderId="8" xfId="0" applyFont="1" applyBorder="1">
      <alignment horizontal="left" wrapText="1"/>
    </xf>
    <xf numFmtId="0" fontId="11" fillId="0" borderId="1" xfId="0" applyFont="1" applyBorder="1" applyAlignment="1">
      <alignment horizontal="left"/>
    </xf>
    <xf numFmtId="37" fontId="0" fillId="0" borderId="1" xfId="0" applyNumberFormat="1" applyBorder="1" applyAlignment="1"/>
    <xf numFmtId="37" fontId="20" fillId="0" borderId="0" xfId="0" applyNumberFormat="1" applyFont="1" applyAlignment="1">
      <alignment horizontal="left"/>
    </xf>
    <xf numFmtId="37" fontId="20" fillId="0" borderId="0" xfId="0" applyNumberFormat="1" applyFont="1" applyAlignment="1">
      <alignment horizontal="centerContinuous"/>
    </xf>
    <xf numFmtId="37" fontId="20" fillId="0" borderId="0" xfId="0" applyNumberFormat="1" applyFont="1" applyAlignment="1"/>
    <xf numFmtId="37" fontId="20" fillId="0" borderId="0" xfId="0" applyNumberFormat="1" applyFont="1" applyAlignment="1">
      <alignment vertical="top"/>
    </xf>
    <xf numFmtId="37" fontId="21" fillId="0" borderId="0" xfId="0" applyNumberFormat="1" applyFont="1" applyAlignment="1">
      <alignment vertical="top"/>
    </xf>
    <xf numFmtId="37" fontId="20" fillId="0" borderId="1" xfId="0" applyNumberFormat="1" applyFont="1" applyBorder="1" applyAlignment="1"/>
    <xf numFmtId="37" fontId="20" fillId="0" borderId="1" xfId="0" applyNumberFormat="1" applyFont="1" applyBorder="1" applyAlignment="1">
      <alignment horizontal="centerContinuous"/>
    </xf>
    <xf numFmtId="0" fontId="20" fillId="0" borderId="21" xfId="0" applyFont="1" applyBorder="1" applyAlignment="1">
      <alignment horizontal="centerContinuous"/>
    </xf>
    <xf numFmtId="37" fontId="20" fillId="0" borderId="19" xfId="0" applyNumberFormat="1" applyFont="1" applyBorder="1" applyAlignment="1">
      <alignment horizontal="centerContinuous"/>
    </xf>
    <xf numFmtId="37" fontId="20" fillId="0" borderId="20" xfId="0" applyNumberFormat="1" applyFont="1" applyBorder="1" applyAlignment="1">
      <alignment horizontal="centerContinuous"/>
    </xf>
    <xf numFmtId="37" fontId="22" fillId="0" borderId="12" xfId="0" applyNumberFormat="1" applyFont="1" applyBorder="1" applyAlignment="1">
      <alignment horizontal="centerContinuous"/>
    </xf>
    <xf numFmtId="37" fontId="22" fillId="0" borderId="11" xfId="0" applyNumberFormat="1" applyFont="1" applyBorder="1" applyAlignment="1">
      <alignment horizontal="centerContinuous"/>
    </xf>
    <xf numFmtId="0" fontId="20" fillId="0" borderId="5" xfId="0" applyFont="1" applyBorder="1" applyAlignment="1">
      <alignment horizontal="centerContinuous"/>
    </xf>
    <xf numFmtId="37" fontId="20" fillId="0" borderId="23" xfId="0" applyNumberFormat="1" applyFont="1" applyBorder="1" applyAlignment="1">
      <alignment horizontal="centerContinuous"/>
    </xf>
    <xf numFmtId="37" fontId="23" fillId="0" borderId="15" xfId="0" applyNumberFormat="1" applyFont="1" applyBorder="1" applyAlignment="1">
      <alignment horizontal="centerContinuous"/>
    </xf>
    <xf numFmtId="37" fontId="23" fillId="0" borderId="7" xfId="0" applyNumberFormat="1" applyFont="1" applyBorder="1" applyAlignment="1">
      <alignment horizontal="centerContinuous"/>
    </xf>
    <xf numFmtId="37" fontId="20" fillId="0" borderId="2" xfId="0" applyNumberFormat="1" applyFont="1" applyBorder="1" applyAlignment="1">
      <alignment horizontal="centerContinuous"/>
    </xf>
    <xf numFmtId="37" fontId="20" fillId="0" borderId="0" xfId="0" applyNumberFormat="1" applyFont="1" applyAlignment="1">
      <alignment horizontal="center"/>
    </xf>
    <xf numFmtId="37" fontId="20" fillId="0" borderId="24" xfId="0" applyNumberFormat="1" applyFont="1" applyBorder="1" applyAlignment="1">
      <alignment horizontal="centerContinuous"/>
    </xf>
    <xf numFmtId="37" fontId="23" fillId="0" borderId="3" xfId="0" applyNumberFormat="1" applyFont="1" applyBorder="1" applyAlignment="1">
      <alignment horizontal="centerContinuous"/>
    </xf>
    <xf numFmtId="37" fontId="23" fillId="0" borderId="0" xfId="0" applyNumberFormat="1" applyFont="1" applyAlignment="1">
      <alignment horizontal="centerContinuous"/>
    </xf>
    <xf numFmtId="0" fontId="20" fillId="0" borderId="5" xfId="0" applyFont="1" applyBorder="1" applyAlignment="1">
      <alignment horizontal="centerContinuous" wrapText="1"/>
    </xf>
    <xf numFmtId="37" fontId="20" fillId="0" borderId="18" xfId="0" applyNumberFormat="1" applyFont="1" applyBorder="1" applyAlignment="1">
      <alignment horizontal="centerContinuous"/>
    </xf>
    <xf numFmtId="37" fontId="23" fillId="0" borderId="14" xfId="0" applyNumberFormat="1" applyFont="1" applyBorder="1" applyAlignment="1">
      <alignment horizontal="centerContinuous"/>
    </xf>
    <xf numFmtId="37" fontId="20" fillId="0" borderId="1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Continuous"/>
    </xf>
    <xf numFmtId="37" fontId="20" fillId="0" borderId="9" xfId="0" applyNumberFormat="1" applyFont="1" applyBorder="1" applyAlignment="1">
      <alignment horizontal="centerContinuous" wrapText="1"/>
    </xf>
    <xf numFmtId="37" fontId="20" fillId="0" borderId="1" xfId="0" applyNumberFormat="1" applyFont="1" applyBorder="1" applyAlignment="1">
      <alignment horizontal="center" wrapText="1"/>
    </xf>
    <xf numFmtId="37" fontId="23" fillId="0" borderId="16" xfId="0" applyNumberFormat="1" applyFont="1" applyBorder="1" applyAlignment="1">
      <alignment horizontal="center"/>
    </xf>
    <xf numFmtId="37" fontId="23" fillId="0" borderId="10" xfId="0" applyNumberFormat="1" applyFont="1" applyBorder="1" applyAlignment="1">
      <alignment horizontal="center"/>
    </xf>
    <xf numFmtId="37" fontId="20" fillId="0" borderId="10" xfId="0" applyNumberFormat="1" applyFont="1" applyBorder="1" applyAlignment="1">
      <alignment horizontal="center"/>
    </xf>
    <xf numFmtId="3" fontId="20" fillId="0" borderId="1" xfId="0" applyNumberFormat="1" applyFont="1" applyBorder="1" applyAlignment="1"/>
    <xf numFmtId="5" fontId="20" fillId="0" borderId="1" xfId="1" applyNumberFormat="1" applyFont="1" applyFill="1" applyBorder="1" applyAlignment="1">
      <alignment horizontal="right"/>
    </xf>
    <xf numFmtId="166" fontId="20" fillId="0" borderId="4" xfId="1" applyNumberFormat="1" applyFont="1" applyFill="1" applyBorder="1" applyAlignment="1">
      <alignment horizontal="right"/>
    </xf>
    <xf numFmtId="166" fontId="20" fillId="0" borderId="20" xfId="1" applyNumberFormat="1" applyFont="1" applyFill="1" applyBorder="1" applyAlignment="1">
      <alignment horizontal="right" vertical="top"/>
    </xf>
    <xf numFmtId="5" fontId="23" fillId="0" borderId="4" xfId="1" applyNumberFormat="1" applyFont="1" applyFill="1" applyBorder="1" applyAlignment="1">
      <alignment horizontal="right"/>
    </xf>
    <xf numFmtId="5" fontId="23" fillId="0" borderId="1" xfId="1" applyNumberFormat="1" applyFont="1" applyFill="1" applyBorder="1" applyAlignment="1">
      <alignment horizontal="right"/>
    </xf>
    <xf numFmtId="3" fontId="20" fillId="0" borderId="0" xfId="0" applyNumberFormat="1" applyFont="1" applyAlignment="1"/>
    <xf numFmtId="164" fontId="20" fillId="0" borderId="0" xfId="1" applyNumberFormat="1" applyFont="1" applyFill="1" applyBorder="1" applyAlignment="1">
      <alignment horizontal="right"/>
    </xf>
    <xf numFmtId="166" fontId="20" fillId="0" borderId="3" xfId="1" applyNumberFormat="1" applyFont="1" applyFill="1" applyBorder="1" applyAlignment="1">
      <alignment horizontal="right"/>
    </xf>
    <xf numFmtId="166" fontId="20" fillId="0" borderId="0" xfId="1" applyNumberFormat="1" applyFont="1" applyFill="1" applyBorder="1" applyAlignment="1">
      <alignment horizontal="right" vertical="top"/>
    </xf>
    <xf numFmtId="167" fontId="23" fillId="0" borderId="3" xfId="1" applyNumberFormat="1" applyFont="1" applyFill="1" applyBorder="1" applyAlignment="1">
      <alignment horizontal="center"/>
    </xf>
    <xf numFmtId="167" fontId="23" fillId="0" borderId="0" xfId="1" applyNumberFormat="1" applyFont="1" applyFill="1" applyBorder="1" applyAlignment="1">
      <alignment horizontal="right"/>
    </xf>
    <xf numFmtId="165" fontId="20" fillId="0" borderId="0" xfId="3" applyNumberFormat="1" applyFont="1" applyFill="1" applyBorder="1" applyAlignment="1">
      <alignment horizontal="right"/>
    </xf>
    <xf numFmtId="166" fontId="20" fillId="0" borderId="3" xfId="3" applyNumberFormat="1" applyFont="1" applyFill="1" applyBorder="1" applyAlignment="1">
      <alignment horizontal="right"/>
    </xf>
    <xf numFmtId="166" fontId="20" fillId="0" borderId="0" xfId="3" applyNumberFormat="1" applyFont="1" applyFill="1" applyBorder="1" applyAlignment="1">
      <alignment horizontal="right" vertical="top"/>
    </xf>
    <xf numFmtId="167" fontId="23" fillId="0" borderId="3" xfId="3" applyNumberFormat="1" applyFont="1" applyFill="1" applyBorder="1" applyAlignment="1">
      <alignment horizontal="center"/>
    </xf>
    <xf numFmtId="167" fontId="23" fillId="0" borderId="0" xfId="3" applyNumberFormat="1" applyFont="1" applyFill="1" applyBorder="1" applyAlignment="1">
      <alignment horizontal="right"/>
    </xf>
    <xf numFmtId="3" fontId="20" fillId="2" borderId="0" xfId="0" applyNumberFormat="1" applyFont="1" applyFill="1" applyAlignment="1"/>
    <xf numFmtId="164" fontId="20" fillId="2" borderId="0" xfId="1" applyNumberFormat="1" applyFont="1" applyFill="1" applyBorder="1" applyAlignment="1">
      <alignment horizontal="right"/>
    </xf>
    <xf numFmtId="166" fontId="20" fillId="2" borderId="3" xfId="1" applyNumberFormat="1" applyFont="1" applyFill="1" applyBorder="1" applyAlignment="1">
      <alignment horizontal="right"/>
    </xf>
    <xf numFmtId="166" fontId="20" fillId="2" borderId="0" xfId="1" applyNumberFormat="1" applyFont="1" applyFill="1" applyBorder="1" applyAlignment="1">
      <alignment horizontal="right" vertical="top"/>
    </xf>
    <xf numFmtId="167" fontId="23" fillId="2" borderId="3" xfId="1" applyNumberFormat="1" applyFont="1" applyFill="1" applyBorder="1" applyAlignment="1">
      <alignment horizontal="center"/>
    </xf>
    <xf numFmtId="167" fontId="23" fillId="2" borderId="0" xfId="1" applyNumberFormat="1" applyFont="1" applyFill="1" applyBorder="1" applyAlignment="1">
      <alignment horizontal="center"/>
    </xf>
    <xf numFmtId="167" fontId="23" fillId="0" borderId="0" xfId="1" applyNumberFormat="1" applyFont="1" applyFill="1" applyBorder="1" applyAlignment="1">
      <alignment horizontal="center"/>
    </xf>
    <xf numFmtId="3" fontId="20" fillId="0" borderId="25" xfId="0" applyNumberFormat="1" applyFont="1" applyBorder="1" applyAlignment="1"/>
    <xf numFmtId="164" fontId="20" fillId="0" borderId="25" xfId="1" applyNumberFormat="1" applyFont="1" applyFill="1" applyBorder="1" applyAlignment="1">
      <alignment horizontal="right"/>
    </xf>
    <xf numFmtId="166" fontId="20" fillId="0" borderId="26" xfId="1" applyNumberFormat="1" applyFont="1" applyFill="1" applyBorder="1" applyAlignment="1">
      <alignment horizontal="right"/>
    </xf>
    <xf numFmtId="166" fontId="20" fillId="0" borderId="25" xfId="1" applyNumberFormat="1" applyFont="1" applyFill="1" applyBorder="1" applyAlignment="1">
      <alignment horizontal="right" vertical="top"/>
    </xf>
    <xf numFmtId="167" fontId="23" fillId="0" borderId="26" xfId="1" applyNumberFormat="1" applyFont="1" applyFill="1" applyBorder="1" applyAlignment="1">
      <alignment horizontal="center"/>
    </xf>
    <xf numFmtId="167" fontId="23" fillId="0" borderId="25" xfId="1" applyNumberFormat="1" applyFont="1" applyFill="1" applyBorder="1" applyAlignment="1">
      <alignment horizontal="center"/>
    </xf>
    <xf numFmtId="164" fontId="20" fillId="0" borderId="0" xfId="1" applyNumberFormat="1" applyFont="1" applyFill="1" applyBorder="1" applyAlignment="1"/>
    <xf numFmtId="167" fontId="23" fillId="0" borderId="0" xfId="3" applyNumberFormat="1" applyFont="1" applyFill="1" applyBorder="1" applyAlignment="1">
      <alignment horizontal="center"/>
    </xf>
    <xf numFmtId="3" fontId="20" fillId="2" borderId="0" xfId="0" applyNumberFormat="1" applyFont="1" applyFill="1" applyAlignment="1">
      <alignment horizontal="left"/>
    </xf>
    <xf numFmtId="3" fontId="20" fillId="2" borderId="0" xfId="0" applyNumberFormat="1" applyFont="1" applyFill="1" applyAlignment="1">
      <alignment horizontal="center"/>
    </xf>
    <xf numFmtId="167" fontId="23" fillId="2" borderId="0" xfId="1" applyNumberFormat="1" applyFont="1" applyFill="1" applyBorder="1" applyAlignment="1">
      <alignment horizontal="right"/>
    </xf>
    <xf numFmtId="3" fontId="20" fillId="2" borderId="25" xfId="0" applyNumberFormat="1" applyFont="1" applyFill="1" applyBorder="1" applyAlignment="1"/>
    <xf numFmtId="164" fontId="20" fillId="2" borderId="25" xfId="1" applyNumberFormat="1" applyFont="1" applyFill="1" applyBorder="1" applyAlignment="1">
      <alignment horizontal="right"/>
    </xf>
    <xf numFmtId="166" fontId="20" fillId="2" borderId="26" xfId="1" applyNumberFormat="1" applyFont="1" applyFill="1" applyBorder="1" applyAlignment="1">
      <alignment horizontal="right"/>
    </xf>
    <xf numFmtId="166" fontId="20" fillId="2" borderId="25" xfId="1" applyNumberFormat="1" applyFont="1" applyFill="1" applyBorder="1" applyAlignment="1">
      <alignment horizontal="right" vertical="top"/>
    </xf>
    <xf numFmtId="167" fontId="23" fillId="2" borderId="26" xfId="1" applyNumberFormat="1" applyFont="1" applyFill="1" applyBorder="1" applyAlignment="1">
      <alignment horizontal="center"/>
    </xf>
    <xf numFmtId="167" fontId="23" fillId="2" borderId="25" xfId="1" applyNumberFormat="1" applyFont="1" applyFill="1" applyBorder="1" applyAlignment="1">
      <alignment horizontal="center"/>
    </xf>
    <xf numFmtId="164" fontId="20" fillId="0" borderId="0" xfId="1" applyNumberFormat="1" applyFont="1" applyFill="1" applyBorder="1" applyAlignment="1" applyProtection="1"/>
    <xf numFmtId="167" fontId="23" fillId="0" borderId="0" xfId="1" applyNumberFormat="1" applyFont="1" applyFill="1" applyBorder="1" applyAlignment="1" applyProtection="1">
      <alignment horizontal="center"/>
    </xf>
    <xf numFmtId="164" fontId="20" fillId="2" borderId="0" xfId="1" applyNumberFormat="1" applyFont="1" applyFill="1" applyBorder="1" applyAlignment="1"/>
    <xf numFmtId="164" fontId="20" fillId="2" borderId="25" xfId="1" applyNumberFormat="1" applyFont="1" applyFill="1" applyBorder="1" applyAlignment="1"/>
    <xf numFmtId="166" fontId="20" fillId="0" borderId="24" xfId="1" applyNumberFormat="1" applyFont="1" applyFill="1" applyBorder="1" applyAlignment="1">
      <alignment horizontal="right" vertical="top"/>
    </xf>
    <xf numFmtId="164" fontId="20" fillId="2" borderId="0" xfId="1" applyNumberFormat="1" applyFont="1" applyFill="1" applyBorder="1" applyAlignment="1" applyProtection="1"/>
    <xf numFmtId="167" fontId="23" fillId="2" borderId="0" xfId="1" applyNumberFormat="1" applyFont="1" applyFill="1" applyBorder="1" applyAlignment="1" applyProtection="1">
      <alignment horizontal="center"/>
    </xf>
    <xf numFmtId="164" fontId="20" fillId="0" borderId="25" xfId="1" applyNumberFormat="1" applyFont="1" applyFill="1" applyBorder="1" applyAlignment="1" applyProtection="1"/>
    <xf numFmtId="167" fontId="23" fillId="0" borderId="25" xfId="1" applyNumberFormat="1" applyFont="1" applyFill="1" applyBorder="1" applyAlignment="1" applyProtection="1">
      <alignment horizontal="center"/>
    </xf>
    <xf numFmtId="164" fontId="20" fillId="2" borderId="25" xfId="1" applyNumberFormat="1" applyFont="1" applyFill="1" applyBorder="1" applyAlignment="1" applyProtection="1"/>
    <xf numFmtId="164" fontId="20" fillId="2" borderId="27" xfId="1" applyNumberFormat="1" applyFont="1" applyFill="1" applyBorder="1" applyAlignment="1">
      <alignment horizontal="right"/>
    </xf>
    <xf numFmtId="167" fontId="23" fillId="2" borderId="25" xfId="1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top" wrapText="1"/>
    </xf>
    <xf numFmtId="37" fontId="20" fillId="0" borderId="0" xfId="0" applyNumberFormat="1" applyFont="1" applyAlignment="1"/>
    <xf numFmtId="0" fontId="20" fillId="0" borderId="0" xfId="0" applyFont="1" applyAlignment="1"/>
    <xf numFmtId="37" fontId="20" fillId="0" borderId="0" xfId="0" applyNumberFormat="1" applyFont="1" applyAlignment="1">
      <alignment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top" wrapText="1"/>
    </xf>
    <xf numFmtId="37" fontId="25" fillId="0" borderId="0" xfId="0" applyNumberFormat="1" applyFont="1" applyAlignment="1"/>
    <xf numFmtId="0" fontId="20" fillId="0" borderId="0" xfId="0" applyFont="1" applyAlignment="1">
      <alignment horizontal="right"/>
    </xf>
    <xf numFmtId="0" fontId="23" fillId="0" borderId="0" xfId="0" applyFont="1" applyAlignment="1">
      <alignment horizontal="right"/>
    </xf>
  </cellXfs>
  <cellStyles count="6">
    <cellStyle name="Comma" xfId="1" builtinId="3"/>
    <cellStyle name="Comma 2" xfId="5" xr:uid="{00000000-0005-0000-0000-000001000000}"/>
    <cellStyle name="Currency" xfId="2" builtinId="4"/>
    <cellStyle name="Normal" xfId="0" builtinId="0"/>
    <cellStyle name="Normal 2" xfId="4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CDDC"/>
      <color rgb="FF0000FF"/>
      <color rgb="FF4F81BD"/>
      <color rgb="FF003399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Faculty, 2020-21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83'!$C$6:$C$8</c:f>
              <c:multiLvlStrCache>
                <c:ptCount val="1"/>
                <c:lvl>
                  <c:pt idx="0">
                    <c:v>2020-21</c:v>
                  </c:pt>
                </c:lvl>
                <c:lvl>
                  <c:pt idx="0">
                    <c:v>(all ranks)</c:v>
                  </c:pt>
                </c:lvl>
                <c:lvl>
                  <c:pt idx="0">
                    <c:v>Salary</c:v>
                  </c:pt>
                </c:lvl>
              </c:multiLvlStrCache>
            </c:multiLvlStrRef>
          </c:cat>
          <c:val>
            <c:numRef>
              <c:f>'Table 83'!$C$9</c:f>
              <c:numCache>
                <c:formatCode>"$"#,##0_);\("$"#,##0\)</c:formatCode>
                <c:ptCount val="1"/>
                <c:pt idx="0">
                  <c:v>67336.553856026192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2-4561-80FD-BE0464519232}"/>
            </c:ext>
          </c:extLst>
        </c:ser>
        <c:ser>
          <c:idx val="1"/>
          <c:order val="1"/>
          <c:tx>
            <c:strRef>
              <c:f>'Table 83'!$A$10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83'!$C$6:$C$8</c:f>
              <c:multiLvlStrCache>
                <c:ptCount val="1"/>
                <c:lvl>
                  <c:pt idx="0">
                    <c:v>2020-21</c:v>
                  </c:pt>
                </c:lvl>
                <c:lvl>
                  <c:pt idx="0">
                    <c:v>(all ranks)</c:v>
                  </c:pt>
                </c:lvl>
                <c:lvl>
                  <c:pt idx="0">
                    <c:v>Salary</c:v>
                  </c:pt>
                </c:lvl>
              </c:multiLvlStrCache>
            </c:multiLvlStrRef>
          </c:cat>
          <c:val>
            <c:numRef>
              <c:f>'Table 83'!$C$10</c:f>
              <c:numCache>
                <c:formatCode>_(* #,##0_);_(* \(#,##0\);_(* "-"??_);_(@_)</c:formatCode>
                <c:ptCount val="1"/>
                <c:pt idx="0">
                  <c:v>53641.762887678735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2-4561-80FD-BE046451923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83'!$C$6:$C$8</c:f>
              <c:multiLvlStrCache>
                <c:ptCount val="1"/>
                <c:lvl>
                  <c:pt idx="0">
                    <c:v>2020-21</c:v>
                  </c:pt>
                </c:lvl>
                <c:lvl>
                  <c:pt idx="0">
                    <c:v>(all ranks)</c:v>
                  </c:pt>
                </c:lvl>
                <c:lvl>
                  <c:pt idx="0">
                    <c:v>Salary</c:v>
                  </c:pt>
                </c:lvl>
              </c:multiLvlStrCache>
            </c:multiLvlStrRef>
          </c:cat>
          <c:val>
            <c:numRef>
              <c:f>'Table 83'!$C$12</c:f>
              <c:numCache>
                <c:formatCode>_(* #,##0_);_(* \(#,##0\);_(* "-"??_);_(@_)</c:formatCode>
                <c:ptCount val="1"/>
                <c:pt idx="0">
                  <c:v>60746.867975995636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82-4561-80FD-BE04645192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1354240"/>
        <c:axId val="50572672"/>
      </c:barChart>
      <c:catAx>
        <c:axId val="81354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0572672"/>
        <c:crosses val="autoZero"/>
        <c:auto val="1"/>
        <c:lblAlgn val="ctr"/>
        <c:lblOffset val="100"/>
        <c:noMultiLvlLbl val="1"/>
      </c:catAx>
      <c:valAx>
        <c:axId val="50572672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813542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83'!$D$7</c:f>
              <c:strCache>
                <c:ptCount val="1"/>
                <c:pt idx="0">
                  <c:v> 2015-16 to 2020-21</c:v>
                </c:pt>
              </c:strCache>
            </c:strRef>
          </c:cat>
          <c:val>
            <c:numRef>
              <c:f>'Table 83'!$D$12</c:f>
              <c:numCache>
                <c:formatCode>0.0</c:formatCode>
                <c:ptCount val="1"/>
                <c:pt idx="0">
                  <c:v>18.32043513242931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6-4E3D-8E02-1E4048B5EC2E}"/>
            </c:ext>
          </c:extLst>
        </c:ser>
        <c:ser>
          <c:idx val="1"/>
          <c:order val="1"/>
          <c:tx>
            <c:strRef>
              <c:f>'Table 83'!$A$10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83'!$D$7</c:f>
              <c:strCache>
                <c:ptCount val="1"/>
                <c:pt idx="0">
                  <c:v> 2015-16 to 2020-21</c:v>
                </c:pt>
              </c:strCache>
            </c:strRef>
          </c:cat>
          <c:val>
            <c:numRef>
              <c:f>'Table 83'!$D$10</c:f>
              <c:numCache>
                <c:formatCode>0.0</c:formatCode>
                <c:ptCount val="1"/>
                <c:pt idx="0">
                  <c:v>1.9178606451248141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6-4E3D-8E02-1E4048B5EC2E}"/>
            </c:ext>
          </c:extLst>
        </c:ser>
        <c:ser>
          <c:idx val="0"/>
          <c:order val="2"/>
          <c:tx>
            <c:strRef>
              <c:f>'Table 83'!$A$9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83'!$D$7</c:f>
              <c:strCache>
                <c:ptCount val="1"/>
                <c:pt idx="0">
                  <c:v> 2015-16 to 2020-21</c:v>
                </c:pt>
              </c:strCache>
            </c:strRef>
          </c:cat>
          <c:val>
            <c:numRef>
              <c:f>'Table 83'!$D$9</c:f>
              <c:numCache>
                <c:formatCode>0.0</c:formatCode>
                <c:ptCount val="1"/>
                <c:pt idx="0">
                  <c:v>11.443511168507337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6-4E3D-8E02-1E4048B5EC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921600"/>
        <c:axId val="50574976"/>
      </c:barChart>
      <c:catAx>
        <c:axId val="96921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50574976"/>
        <c:crosses val="autoZero"/>
        <c:auto val="1"/>
        <c:lblAlgn val="ctr"/>
        <c:lblOffset val="100"/>
        <c:noMultiLvlLbl val="1"/>
      </c:catAx>
      <c:valAx>
        <c:axId val="5057497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96921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As Percent</a:t>
            </a:r>
            <a:r>
              <a:rPr lang="en-US" sz="1200" baseline="0"/>
              <a:t> of U.S. Average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83'!$F$8:$G$8</c:f>
              <c:strCache>
                <c:ptCount val="2"/>
                <c:pt idx="0">
                  <c:v>2015-16</c:v>
                </c:pt>
                <c:pt idx="1">
                  <c:v>2020-21</c:v>
                </c:pt>
              </c:strCache>
            </c:strRef>
          </c:cat>
          <c:val>
            <c:numRef>
              <c:f>'Table 83'!$F$12:$G$12</c:f>
              <c:numCache>
                <c:formatCode>_(* #,##0.0_);_(* \(#,##0.0\);_(* "-"??_);_(@_)</c:formatCode>
                <c:ptCount val="2"/>
                <c:pt idx="0">
                  <c:v>84.970472521522694</c:v>
                </c:pt>
                <c:pt idx="1">
                  <c:v>90.213805871146718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4-4C6D-8330-2329F3451285}"/>
            </c:ext>
          </c:extLst>
        </c:ser>
        <c:ser>
          <c:idx val="1"/>
          <c:order val="1"/>
          <c:tx>
            <c:strRef>
              <c:f>'Table 83'!$A$10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83'!$F$8:$G$8</c:f>
              <c:strCache>
                <c:ptCount val="2"/>
                <c:pt idx="0">
                  <c:v>2015-16</c:v>
                </c:pt>
                <c:pt idx="1">
                  <c:v>2020-21</c:v>
                </c:pt>
              </c:strCache>
            </c:strRef>
          </c:cat>
          <c:val>
            <c:numRef>
              <c:f>'Table 83'!$F$10:$G$10</c:f>
              <c:numCache>
                <c:formatCode>_(* #,##0.0_);_(* \(#,##0.0\);_(* "-"??_);_(@_)</c:formatCode>
                <c:ptCount val="2"/>
                <c:pt idx="0">
                  <c:v>87.107719422373279</c:v>
                </c:pt>
                <c:pt idx="1">
                  <c:v>79.662174281106516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B4-4C6D-8330-2329F34512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7867264"/>
        <c:axId val="97200384"/>
      </c:barChart>
      <c:catAx>
        <c:axId val="97867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97200384"/>
        <c:crosses val="autoZero"/>
        <c:auto val="1"/>
        <c:lblAlgn val="ctr"/>
        <c:lblOffset val="100"/>
        <c:noMultiLvlLbl val="1"/>
      </c:catAx>
      <c:valAx>
        <c:axId val="97200384"/>
        <c:scaling>
          <c:orientation val="minMax"/>
        </c:scaling>
        <c:delete val="1"/>
        <c:axPos val="b"/>
        <c:numFmt formatCode="_(* #,##0.0_);_(* \(#,##0.0\);_(* &quot;-&quot;??_);_(@_)" sourceLinked="1"/>
        <c:majorTickMark val="out"/>
        <c:minorTickMark val="none"/>
        <c:tickLblPos val="none"/>
        <c:crossAx val="97867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2</xdr:row>
      <xdr:rowOff>85724</xdr:rowOff>
    </xdr:from>
    <xdr:to>
      <xdr:col>15</xdr:col>
      <xdr:colOff>0</xdr:colOff>
      <xdr:row>22</xdr:row>
      <xdr:rowOff>47623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21</xdr:row>
      <xdr:rowOff>142875</xdr:rowOff>
    </xdr:from>
    <xdr:to>
      <xdr:col>15</xdr:col>
      <xdr:colOff>0</xdr:colOff>
      <xdr:row>38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609600</xdr:colOff>
      <xdr:row>39</xdr:row>
      <xdr:rowOff>0</xdr:rowOff>
    </xdr:from>
    <xdr:to>
      <xdr:col>15</xdr:col>
      <xdr:colOff>0</xdr:colOff>
      <xdr:row>55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104775</xdr:colOff>
      <xdr:row>22</xdr:row>
      <xdr:rowOff>152401</xdr:rowOff>
    </xdr:from>
    <xdr:to>
      <xdr:col>15</xdr:col>
      <xdr:colOff>285750</xdr:colOff>
      <xdr:row>34</xdr:row>
      <xdr:rowOff>1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SpPr/>
      </xdr:nvSpPr>
      <xdr:spPr>
        <a:xfrm>
          <a:off x="8439150" y="4029076"/>
          <a:ext cx="1476375" cy="1790700"/>
        </a:xfrm>
        <a:prstGeom prst="wedgeEllipseCallout">
          <a:avLst>
            <a:gd name="adj1" fmla="val -77750"/>
            <a:gd name="adj2" fmla="val 32169"/>
          </a:avLst>
        </a:prstGeom>
        <a:solidFill>
          <a:srgbClr val="4F81BD">
            <a:alpha val="42745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14</xdr:col>
      <xdr:colOff>152400</xdr:colOff>
      <xdr:row>4</xdr:row>
      <xdr:rowOff>104775</xdr:rowOff>
    </xdr:from>
    <xdr:to>
      <xdr:col>16</xdr:col>
      <xdr:colOff>473075</xdr:colOff>
      <xdr:row>15</xdr:row>
      <xdr:rowOff>67732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249025" y="857250"/>
          <a:ext cx="1616075" cy="1953682"/>
        </a:xfrm>
        <a:prstGeom prst="wedgeEllipseCallout">
          <a:avLst>
            <a:gd name="adj1" fmla="val -73035"/>
            <a:gd name="adj2" fmla="val 38476"/>
          </a:avLst>
        </a:prstGeom>
        <a:solidFill>
          <a:srgbClr val="4F81BD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C00000"/>
  </sheetPr>
  <dimension ref="A1:P80"/>
  <sheetViews>
    <sheetView showGridLines="0" showZeros="0" tabSelected="1" view="pageBreakPreview" zoomScaleSheetLayoutView="100" workbookViewId="0">
      <selection activeCell="P73" sqref="P73"/>
    </sheetView>
  </sheetViews>
  <sheetFormatPr defaultColWidth="9.7109375" defaultRowHeight="12.75" customHeight="1"/>
  <cols>
    <col min="1" max="1" width="9" style="110" customWidth="1"/>
    <col min="2" max="2" width="8.5703125" style="110" customWidth="1"/>
    <col min="3" max="3" width="10.42578125" style="110" bestFit="1" customWidth="1"/>
    <col min="4" max="4" width="9.85546875" style="110" customWidth="1"/>
    <col min="5" max="5" width="12" style="110" customWidth="1"/>
    <col min="6" max="7" width="8.42578125" style="110" bestFit="1" customWidth="1"/>
    <col min="8" max="16384" width="9.7109375" style="110"/>
  </cols>
  <sheetData>
    <row r="1" spans="1:16" ht="15" customHeight="1">
      <c r="A1" s="108" t="s">
        <v>0</v>
      </c>
      <c r="B1" s="108"/>
      <c r="C1" s="109"/>
      <c r="D1" s="109"/>
      <c r="E1" s="109"/>
      <c r="F1" s="109"/>
      <c r="G1" s="109"/>
    </row>
    <row r="2" spans="1:16" s="111" customFormat="1" ht="14.25" customHeight="1">
      <c r="A2" s="111" t="s">
        <v>1</v>
      </c>
      <c r="I2" s="112"/>
      <c r="P2" s="112"/>
    </row>
    <row r="3" spans="1:16" ht="15" customHeight="1">
      <c r="A3" s="113"/>
      <c r="B3" s="113"/>
      <c r="C3" s="113"/>
      <c r="D3" s="114"/>
      <c r="E3" s="114"/>
      <c r="F3" s="114"/>
      <c r="G3" s="114"/>
    </row>
    <row r="4" spans="1:16" ht="15" customHeight="1">
      <c r="C4" s="115" t="s">
        <v>2</v>
      </c>
      <c r="D4" s="116"/>
      <c r="E4" s="117"/>
      <c r="F4" s="118"/>
      <c r="G4" s="119"/>
    </row>
    <row r="5" spans="1:16" ht="15" customHeight="1">
      <c r="C5" s="120" t="s">
        <v>3</v>
      </c>
      <c r="D5" s="109" t="s">
        <v>4</v>
      </c>
      <c r="E5" s="121"/>
      <c r="F5" s="122" t="s">
        <v>4</v>
      </c>
      <c r="G5" s="123"/>
      <c r="H5" s="109"/>
      <c r="I5" s="124"/>
    </row>
    <row r="6" spans="1:16" s="125" customFormat="1">
      <c r="C6" s="120" t="s">
        <v>5</v>
      </c>
      <c r="D6" s="109" t="s">
        <v>6</v>
      </c>
      <c r="E6" s="126"/>
      <c r="F6" s="127" t="s">
        <v>7</v>
      </c>
      <c r="G6" s="128"/>
      <c r="H6" s="109" t="s">
        <v>4</v>
      </c>
      <c r="I6" s="109"/>
    </row>
    <row r="7" spans="1:16" s="125" customFormat="1">
      <c r="C7" s="129" t="s">
        <v>8</v>
      </c>
      <c r="D7" s="109" t="s">
        <v>9</v>
      </c>
      <c r="E7" s="130"/>
      <c r="F7" s="131" t="s">
        <v>10</v>
      </c>
      <c r="G7" s="128"/>
      <c r="H7" s="109" t="s">
        <v>4</v>
      </c>
      <c r="I7" s="109"/>
    </row>
    <row r="8" spans="1:16" s="125" customFormat="1" ht="27" customHeight="1">
      <c r="A8" s="132"/>
      <c r="B8" s="132"/>
      <c r="C8" s="133" t="s">
        <v>11</v>
      </c>
      <c r="D8" s="134" t="s">
        <v>12</v>
      </c>
      <c r="E8" s="135" t="s">
        <v>13</v>
      </c>
      <c r="F8" s="136" t="s">
        <v>14</v>
      </c>
      <c r="G8" s="137" t="s">
        <v>11</v>
      </c>
      <c r="I8" s="138"/>
    </row>
    <row r="9" spans="1:16">
      <c r="A9" s="139" t="s">
        <v>15</v>
      </c>
      <c r="B9" s="139"/>
      <c r="C9" s="140">
        <f>DATA!AH6</f>
        <v>67336.553856026192</v>
      </c>
      <c r="D9" s="141">
        <f>((DATA!AH6-DATA!AC6)/DATA!AC6)*100</f>
        <v>11.443511168507337</v>
      </c>
      <c r="E9" s="142">
        <f>IF('All ranks Constant $'!K5&gt;0,(('All ranks Constant $'!P5-'All ranks Constant $'!K5)/'All ranks Constant $'!K5)*100,"--")</f>
        <v>2.6691088997402526</v>
      </c>
      <c r="F9" s="143"/>
      <c r="G9" s="144"/>
    </row>
    <row r="10" spans="1:16">
      <c r="A10" s="145" t="s">
        <v>16</v>
      </c>
      <c r="B10" s="145"/>
      <c r="C10" s="146">
        <f>DATA!AH10</f>
        <v>53641.762887678735</v>
      </c>
      <c r="D10" s="147">
        <f>((DATA!AH10-DATA!AC10)/DATA!AC10)*100</f>
        <v>1.9178606451248141</v>
      </c>
      <c r="E10" s="148">
        <f>IF('All ranks Constant $'!K9&gt;0,(('All ranks Constant $'!P9-'All ranks Constant $'!K9)/'All ranks Constant $'!K9)*100,"--")</f>
        <v>-6.1065482979880858</v>
      </c>
      <c r="F10" s="149">
        <f>IF(DATA!AC10&gt;0,(DATA!AC10/DATA!$AC$6)*100,"NA")</f>
        <v>87.107719422373279</v>
      </c>
      <c r="G10" s="150">
        <f>IF(DATA!AH10&gt;0,(DATA!AH10/DATA!$AH$6)*100,"NA")</f>
        <v>79.662174281106516</v>
      </c>
    </row>
    <row r="11" spans="1:16">
      <c r="A11" s="145"/>
      <c r="B11" s="145"/>
      <c r="C11" s="151"/>
      <c r="D11" s="152"/>
      <c r="E11" s="153"/>
      <c r="F11" s="154"/>
      <c r="G11" s="155"/>
    </row>
    <row r="12" spans="1:16">
      <c r="A12" s="156" t="s">
        <v>17</v>
      </c>
      <c r="B12" s="156"/>
      <c r="C12" s="157">
        <f>DATA!AH12</f>
        <v>60746.867975995636</v>
      </c>
      <c r="D12" s="158">
        <f>((DATA!AH12-DATA!AC12)/DATA!AC12)*100</f>
        <v>18.32043513242931</v>
      </c>
      <c r="E12" s="159">
        <f>IF('All ranks Constant $'!K11&gt;0,(('All ranks Constant $'!P11-'All ranks Constant $'!K11)/'All ranks Constant $'!K11)*100,"--")</f>
        <v>9.0045845855301838</v>
      </c>
      <c r="F12" s="160">
        <f>IF(DATA!AC12&gt;0,(DATA!AC12/DATA!$AC$6)*100,"NA")</f>
        <v>84.970472521522694</v>
      </c>
      <c r="G12" s="161">
        <f>IF(DATA!AH12&gt;0,(DATA!AH12/DATA!$AH$6)*100,"NA")</f>
        <v>90.213805871146718</v>
      </c>
    </row>
    <row r="13" spans="1:16">
      <c r="A13" s="156" t="s">
        <v>18</v>
      </c>
      <c r="B13" s="156"/>
      <c r="C13" s="157">
        <f>DATA!AH13</f>
        <v>45198.954712926003</v>
      </c>
      <c r="D13" s="158">
        <f>((DATA!AH13-DATA!AC13)/DATA!AC13)*100</f>
        <v>0.85111527289230637</v>
      </c>
      <c r="E13" s="159">
        <f>IF('All ranks Constant $'!K12&gt;0,(('All ranks Constant $'!P12-'All ranks Constant $'!K12)/'All ranks Constant $'!K12)*100,"--")</f>
        <v>-7.0893044552705895</v>
      </c>
      <c r="F13" s="160">
        <f>IF(DATA!AC13&gt;0,(DATA!AC13/DATA!$AC$6)*100,"NA")</f>
        <v>74.173980589496125</v>
      </c>
      <c r="G13" s="161">
        <f>IF(DATA!AH13&gt;0,(DATA!AH13/DATA!$AH$6)*100,"NA")</f>
        <v>67.123949956760356</v>
      </c>
    </row>
    <row r="14" spans="1:16">
      <c r="A14" s="156" t="s">
        <v>19</v>
      </c>
      <c r="B14" s="156"/>
      <c r="C14" s="157">
        <f>DATA!AH14</f>
        <v>0</v>
      </c>
      <c r="D14" s="158" t="str">
        <f>IF((AND(DATA!AH14&gt;0, DATA!AC14&gt;0)),((DATA!AH14-DATA!AC14)/DATA!AC14)*100, "—")</f>
        <v>—</v>
      </c>
      <c r="E14" s="159">
        <f>IF('All ranks Constant $'!K13&gt;0,(('All ranks Constant $'!P13-'All ranks Constant $'!K13)/'All ranks Constant $'!K13)*100,"—")</f>
        <v>-100</v>
      </c>
      <c r="F14" s="160">
        <f>IF(DATA!AC14&gt;0,(DATA!AC14/DATA!$AC$6)*100,"NA")</f>
        <v>101.68619740729289</v>
      </c>
      <c r="G14" s="161" t="str">
        <f>IF(DATA!AH14&gt;0,(DATA!AH14/DATA!$AH$6)*100,"NA")</f>
        <v>NA</v>
      </c>
    </row>
    <row r="15" spans="1:16">
      <c r="A15" s="156" t="s">
        <v>20</v>
      </c>
      <c r="B15" s="156"/>
      <c r="C15" s="157">
        <f>DATA!AH15</f>
        <v>59444.52127659574</v>
      </c>
      <c r="D15" s="158">
        <f>((DATA!AH15-DATA!AC15)/DATA!AC15)*100</f>
        <v>4.6339069447187686</v>
      </c>
      <c r="E15" s="159">
        <f>IF('All ranks Constant $'!K14&gt;0,(('All ranks Constant $'!P14-'All ranks Constant $'!K14)/'All ranks Constant $'!K14)*100,"--")</f>
        <v>-3.6043474036882803</v>
      </c>
      <c r="F15" s="160">
        <f>IF(DATA!AC15&gt;0,(DATA!AC15/DATA!$AC$6)*100,"NA")</f>
        <v>94.024989235638515</v>
      </c>
      <c r="G15" s="161">
        <f>IF(DATA!AH15&gt;0,(DATA!AH15/DATA!$AH$6)*100,"NA")</f>
        <v>88.279720111153026</v>
      </c>
    </row>
    <row r="16" spans="1:16">
      <c r="A16" s="145" t="s">
        <v>21</v>
      </c>
      <c r="B16" s="145"/>
      <c r="C16" s="146">
        <f>DATA!AH16</f>
        <v>42385.115247791953</v>
      </c>
      <c r="D16" s="147">
        <f>((DATA!AH16-DATA!AC16)/DATA!AC16)*100</f>
        <v>-0.17913329173787013</v>
      </c>
      <c r="E16" s="148">
        <f>IF('All ranks Constant $'!K15&gt;0,(('All ranks Constant $'!P15-'All ranks Constant $'!K15)/'All ranks Constant $'!K15)*100,"--")</f>
        <v>-8.0384373475022617</v>
      </c>
      <c r="F16" s="149">
        <f>IF(DATA!AC16&gt;0,(DATA!AC16/DATA!$AC$6)*100,"NA")</f>
        <v>70.274203557079787</v>
      </c>
      <c r="G16" s="162">
        <f>IF(DATA!AH16&gt;0,(DATA!AH16/DATA!$AH$6)*100,"NA")</f>
        <v>62.945180322736036</v>
      </c>
    </row>
    <row r="17" spans="1:7">
      <c r="A17" s="145" t="s">
        <v>22</v>
      </c>
      <c r="B17" s="145"/>
      <c r="C17" s="146">
        <f>DATA!AH17</f>
        <v>51291.644537043576</v>
      </c>
      <c r="D17" s="147">
        <f>((DATA!AH17-DATA!AC17)/DATA!AC17)*100</f>
        <v>9.3094160233629761</v>
      </c>
      <c r="E17" s="148">
        <f>IF('All ranks Constant $'!K16&gt;0,(('All ranks Constant $'!P16-'All ranks Constant $'!K16)/'All ranks Constant $'!K16)*100,"--")</f>
        <v>0.70303977142700003</v>
      </c>
      <c r="F17" s="149">
        <f>IF(DATA!AC17&gt;0,(DATA!AC17/DATA!$AC$6)*100,"NA")</f>
        <v>77.659206728017722</v>
      </c>
      <c r="G17" s="162">
        <f>IF(DATA!AH17&gt;0,(DATA!AH17/DATA!$AH$6)*100,"NA")</f>
        <v>76.172066433205657</v>
      </c>
    </row>
    <row r="18" spans="1:7">
      <c r="A18" s="145" t="s">
        <v>23</v>
      </c>
      <c r="B18" s="145"/>
      <c r="C18" s="146">
        <f>DATA!AH18</f>
        <v>47244.450633102206</v>
      </c>
      <c r="D18" s="147">
        <f>((DATA!AH18-DATA!AC18)/DATA!AC18)*100</f>
        <v>7.0050896093518329</v>
      </c>
      <c r="E18" s="148">
        <f>IF('All ranks Constant $'!K17&gt;0,(('All ranks Constant $'!P17-'All ranks Constant $'!K17)/'All ranks Constant $'!K17)*100,"--")</f>
        <v>-1.419857623495643</v>
      </c>
      <c r="F18" s="149">
        <f>IF(DATA!AC18&gt;0,(DATA!AC18/DATA!$AC$6)*100,"NA")</f>
        <v>73.07187789621679</v>
      </c>
      <c r="G18" s="162">
        <f>IF(DATA!AH18&gt;0,(DATA!AH18/DATA!$AH$6)*100,"NA")</f>
        <v>70.161669891982655</v>
      </c>
    </row>
    <row r="19" spans="1:7">
      <c r="A19" s="145" t="s">
        <v>24</v>
      </c>
      <c r="B19" s="145"/>
      <c r="C19" s="146">
        <f>DATA!AH19</f>
        <v>69047.254541759801</v>
      </c>
      <c r="D19" s="147">
        <f>((DATA!AH19-DATA!AC19)/DATA!AC19)*100</f>
        <v>8.0963398272380402</v>
      </c>
      <c r="E19" s="148">
        <f>IF('All ranks Constant $'!K18&gt;0,(('All ranks Constant $'!P18-'All ranks Constant $'!K18)/'All ranks Constant $'!K18)*100,"--")</f>
        <v>-0.41452598702542809</v>
      </c>
      <c r="F19" s="149">
        <f>IF(DATA!AC19&gt;0,(DATA!AC19/DATA!$AC$6)*100,"NA")</f>
        <v>105.71566018163918</v>
      </c>
      <c r="G19" s="162">
        <f>IF(DATA!AH19&gt;0,(DATA!AH19/DATA!$AH$6)*100,"NA")</f>
        <v>102.54052307071029</v>
      </c>
    </row>
    <row r="20" spans="1:7">
      <c r="A20" s="156" t="s">
        <v>25</v>
      </c>
      <c r="B20" s="156"/>
      <c r="C20" s="157">
        <f>DATA!AH20</f>
        <v>49558.100370027751</v>
      </c>
      <c r="D20" s="158">
        <f>((DATA!AH20-DATA!AC20)/DATA!AC20)*100</f>
        <v>8.1074243100542542</v>
      </c>
      <c r="E20" s="159">
        <f>IF('All ranks Constant $'!K19&gt;0,(('All ranks Constant $'!P19-'All ranks Constant $'!K19)/'All ranks Constant $'!K19)*100,"--")</f>
        <v>-0.40431423076054024</v>
      </c>
      <c r="F20" s="160">
        <f>IF(DATA!AC20&gt;0,(DATA!AC20/DATA!$AC$6)*100,"NA")</f>
        <v>75.868767847223722</v>
      </c>
      <c r="G20" s="161">
        <f>IF(DATA!AH20&gt;0,(DATA!AH20/DATA!$AH$6)*100,"NA")</f>
        <v>73.597619022780776</v>
      </c>
    </row>
    <row r="21" spans="1:7">
      <c r="A21" s="156" t="s">
        <v>26</v>
      </c>
      <c r="B21" s="156"/>
      <c r="C21" s="157">
        <f>DATA!AH21</f>
        <v>50221.408993709709</v>
      </c>
      <c r="D21" s="158">
        <f>((DATA!AH21-DATA!AC21)/DATA!AC21)*100</f>
        <v>6.0366664286495775</v>
      </c>
      <c r="E21" s="159">
        <f>IF('All ranks Constant $'!K20&gt;0,(('All ranks Constant $'!P20-'All ranks Constant $'!K20)/'All ranks Constant $'!K20)*100,"--")</f>
        <v>-2.3120328964930508</v>
      </c>
      <c r="F21" s="160">
        <f>IF(DATA!AC21&gt;0,(DATA!AC21/DATA!$AC$6)*100,"NA")</f>
        <v>78.38567946937259</v>
      </c>
      <c r="G21" s="161">
        <f>IF(DATA!AH21&gt;0,(DATA!AH21/DATA!$AH$6)*100,"NA")</f>
        <v>74.582683724933773</v>
      </c>
    </row>
    <row r="22" spans="1:7">
      <c r="A22" s="156" t="s">
        <v>27</v>
      </c>
      <c r="B22" s="156"/>
      <c r="C22" s="157">
        <f>DATA!AH22</f>
        <v>51653.700897308081</v>
      </c>
      <c r="D22" s="158">
        <f>((DATA!AH22-DATA!AC22)/DATA!AC22)*100</f>
        <v>12.341186668646005</v>
      </c>
      <c r="E22" s="159">
        <f>IF('All ranks Constant $'!K21&gt;0,(('All ranks Constant $'!P21-'All ranks Constant $'!K21)/'All ranks Constant $'!K21)*100,"--")</f>
        <v>3.4961067456804233</v>
      </c>
      <c r="F22" s="160">
        <f>IF(DATA!AC22&gt;0,(DATA!AC22/DATA!$AC$6)*100,"NA")</f>
        <v>76.096789892871385</v>
      </c>
      <c r="G22" s="161">
        <f>IF(DATA!AH22&gt;0,(DATA!AH22/DATA!$AH$6)*100,"NA")</f>
        <v>76.70974818187166</v>
      </c>
    </row>
    <row r="23" spans="1:7">
      <c r="A23" s="156" t="s">
        <v>28</v>
      </c>
      <c r="B23" s="156"/>
      <c r="C23" s="157">
        <f>DATA!AH23</f>
        <v>51599.276196636478</v>
      </c>
      <c r="D23" s="158">
        <f>((DATA!AH23-DATA!AC23)/DATA!AC23)*100</f>
        <v>6.0103840590977002</v>
      </c>
      <c r="E23" s="159">
        <f>IF('All ranks Constant $'!K22&gt;0,(('All ranks Constant $'!P22-'All ranks Constant $'!K22)/'All ranks Constant $'!K22)*100,"--")</f>
        <v>-2.3362459478710251</v>
      </c>
      <c r="F23" s="160">
        <f>IF(DATA!AC23&gt;0,(DATA!AC23/DATA!$AC$6)*100,"NA")</f>
        <v>80.556224219560235</v>
      </c>
      <c r="G23" s="161">
        <f>IF(DATA!AH23&gt;0,(DATA!AH23/DATA!$AH$6)*100,"NA")</f>
        <v>76.628923284316059</v>
      </c>
    </row>
    <row r="24" spans="1:7">
      <c r="A24" s="145" t="s">
        <v>29</v>
      </c>
      <c r="B24" s="145"/>
      <c r="C24" s="146">
        <f>DATA!AH24</f>
        <v>54395.857504749845</v>
      </c>
      <c r="D24" s="147">
        <f>((DATA!AH24-DATA!AC24)/DATA!AC24)*100</f>
        <v>7.7075115943174195</v>
      </c>
      <c r="E24" s="148">
        <f>IF('All ranks Constant $'!K23&gt;0,(('All ranks Constant $'!P23-'All ranks Constant $'!K23)/'All ranks Constant $'!K23)*100,"--")</f>
        <v>-0.77274018694109337</v>
      </c>
      <c r="F24" s="149">
        <f>IF(DATA!AC24&gt;0,(DATA!AC24/DATA!$AC$6)*100,"NA")</f>
        <v>83.584112483732312</v>
      </c>
      <c r="G24" s="162">
        <f>IF(DATA!AH24&gt;0,(DATA!AH24/DATA!$AH$6)*100,"NA")</f>
        <v>80.782063217928936</v>
      </c>
    </row>
    <row r="25" spans="1:7">
      <c r="A25" s="145" t="s">
        <v>30</v>
      </c>
      <c r="B25" s="145"/>
      <c r="C25" s="146">
        <f>DATA!AH25</f>
        <v>56563.764090435347</v>
      </c>
      <c r="D25" s="147">
        <f>((DATA!AH25-DATA!AC25)/DATA!AC25)*100</f>
        <v>0.57265391111419683</v>
      </c>
      <c r="E25" s="148">
        <f>IF('All ranks Constant $'!K24&gt;0,(('All ranks Constant $'!P24-'All ranks Constant $'!K24)/'All ranks Constant $'!K24)*100,"--")</f>
        <v>-7.34584141805112</v>
      </c>
      <c r="F25" s="149">
        <f>IF(DATA!AC25&gt;0,(DATA!AC25/DATA!$AC$6)*100,"NA")</f>
        <v>93.081268281058598</v>
      </c>
      <c r="G25" s="162">
        <f>IF(DATA!AH25&gt;0,(DATA!AH25/DATA!$AH$6)*100,"NA")</f>
        <v>84.001572476333735</v>
      </c>
    </row>
    <row r="26" spans="1:7">
      <c r="A26" s="145" t="s">
        <v>31</v>
      </c>
      <c r="B26" s="145"/>
      <c r="C26" s="146">
        <f>DATA!AH26</f>
        <v>65160.152110063384</v>
      </c>
      <c r="D26" s="147">
        <f>((DATA!AH26-DATA!AC26)/DATA!AC26)*100</f>
        <v>3.9833771108293572</v>
      </c>
      <c r="E26" s="148">
        <f>IF('All ranks Constant $'!K25&gt;0,(('All ranks Constant $'!P25-'All ranks Constant $'!K25)/'All ranks Constant $'!K25)*100,"--")</f>
        <v>-4.2036583699152326</v>
      </c>
      <c r="F26" s="149">
        <f>IF(DATA!AC26&gt;0,(DATA!AC26/DATA!$AC$6)*100,"NA")</f>
        <v>103.71034325252957</v>
      </c>
      <c r="G26" s="162">
        <f>IF(DATA!AH26&gt;0,(DATA!AH26/DATA!$AH$6)*100,"NA")</f>
        <v>96.76787477034209</v>
      </c>
    </row>
    <row r="27" spans="1:7">
      <c r="A27" s="163" t="s">
        <v>32</v>
      </c>
      <c r="B27" s="163"/>
      <c r="C27" s="164">
        <f>DATA!AH27</f>
        <v>50221.233918128659</v>
      </c>
      <c r="D27" s="165">
        <f>((DATA!AH27-DATA!AC27)/DATA!AC27)*100</f>
        <v>7.2446491563070552</v>
      </c>
      <c r="E27" s="166">
        <f>IF('All ranks Constant $'!K26&gt;0,(('All ranks Constant $'!P26-'All ranks Constant $'!K26)/'All ranks Constant $'!K26)*100,"--")</f>
        <v>-1.1991595769568151</v>
      </c>
      <c r="F27" s="167">
        <f>IF(DATA!AC27&gt;0,(DATA!AC27/DATA!$AC$6)*100,"NA")</f>
        <v>77.502488344759058</v>
      </c>
      <c r="G27" s="168">
        <f>IF(DATA!AH27&gt;0,(DATA!AH27/DATA!$AH$6)*100,"NA")</f>
        <v>74.582423724130308</v>
      </c>
    </row>
    <row r="28" spans="1:7">
      <c r="A28" s="145" t="s">
        <v>33</v>
      </c>
      <c r="B28" s="145"/>
      <c r="C28" s="169">
        <f>DATA!AH7</f>
        <v>82643.576333912453</v>
      </c>
      <c r="D28" s="147">
        <f>((DATA!AH7-DATA!AC7)/DATA!AC7)*100</f>
        <v>18.604606970800241</v>
      </c>
      <c r="E28" s="148">
        <f>IF('All ranks Constant $'!K6&gt;0,(('All ranks Constant $'!P6-'All ranks Constant $'!K6)/'All ranks Constant $'!K6)*100,"--")</f>
        <v>9.2663824157854577</v>
      </c>
      <c r="F28" s="149">
        <f>IF(DATA!AC7&gt;0,(DATA!AC7/DATA!$AC$6)*100,"NA")</f>
        <v>115.32180844317257</v>
      </c>
      <c r="G28" s="162">
        <f>IF(DATA!AH7&gt;0,(DATA!AH7/DATA!$AH$6)*100,"NA")</f>
        <v>122.73211443314213</v>
      </c>
    </row>
    <row r="29" spans="1:7">
      <c r="A29" s="145"/>
      <c r="B29" s="145"/>
      <c r="C29" s="169"/>
      <c r="D29" s="147"/>
      <c r="E29" s="148"/>
      <c r="F29" s="149"/>
      <c r="G29" s="170"/>
    </row>
    <row r="30" spans="1:7">
      <c r="A30" s="171" t="s">
        <v>34</v>
      </c>
      <c r="B30" s="172"/>
      <c r="C30" s="157">
        <f>DATA!AH29</f>
        <v>0</v>
      </c>
      <c r="D30" s="158" t="str">
        <f>IF((AND(DATA!AH29&gt;0, DATA!AC29&gt;0)),((DATA!AH29-DATA!AC29)/DATA!AC29)*100, "—")</f>
        <v>—</v>
      </c>
      <c r="E30" s="159" t="str">
        <f>IF('All ranks Constant $'!K28&gt;0,(('All ranks Constant $'!P28-'All ranks Constant $'!K28)/'All ranks Constant $'!K28)*100,"—")</f>
        <v>—</v>
      </c>
      <c r="F30" s="160" t="str">
        <f>IF(DATA!AC29&gt;0,(DATA!AC29/DATA!$AC$6)*100,"—")</f>
        <v>—</v>
      </c>
      <c r="G30" s="173" t="str">
        <f>IF(DATA!AH29&gt;0,(DATA!AH29/DATA!$AH$6)*100,"NA")</f>
        <v>NA</v>
      </c>
    </row>
    <row r="31" spans="1:7">
      <c r="A31" s="156" t="s">
        <v>35</v>
      </c>
      <c r="B31" s="156"/>
      <c r="C31" s="157">
        <f>DATA!AH30</f>
        <v>73915.267300754349</v>
      </c>
      <c r="D31" s="158">
        <f>((DATA!AH30-DATA!AC30)/DATA!AC30)*100</f>
        <v>5.8226604437440983</v>
      </c>
      <c r="E31" s="159">
        <f>IF('All ranks Constant $'!K29&gt;0,(('All ranks Constant $'!P29-'All ranks Constant $'!K29)/'All ranks Constant $'!K29)*100,"—")</f>
        <v>-2.5091893171682296</v>
      </c>
      <c r="F31" s="160">
        <f>IF(DATA!AC30&gt;0,(DATA!AC30/DATA!$AC$6)*100,"NA")</f>
        <v>115.60041051253083</v>
      </c>
      <c r="G31" s="161">
        <f>IF(DATA!AH30&gt;0,(DATA!AH30/DATA!$AH$6)*100,"NA")</f>
        <v>109.76989921223806</v>
      </c>
    </row>
    <row r="32" spans="1:7">
      <c r="A32" s="156" t="s">
        <v>36</v>
      </c>
      <c r="B32" s="156"/>
      <c r="C32" s="157">
        <f>DATA!AH31</f>
        <v>89596.497143656728</v>
      </c>
      <c r="D32" s="158">
        <f>((DATA!AH31-DATA!AC31)/DATA!AC31)*100</f>
        <v>17.569874349913604</v>
      </c>
      <c r="E32" s="159">
        <f>IF('All ranks Constant $'!K30&gt;0,(('All ranks Constant $'!P30-'All ranks Constant $'!K30)/'All ranks Constant $'!K30)*100,"—")</f>
        <v>8.3131185153391414</v>
      </c>
      <c r="F32" s="160">
        <f>IF(DATA!AC31&gt;0,(DATA!AC31/DATA!$AC$6)*100,"NA")</f>
        <v>126.12433142511547</v>
      </c>
      <c r="G32" s="161">
        <f>IF(DATA!AH31&gt;0,(DATA!AH31/DATA!$AH$6)*100,"NA")</f>
        <v>133.05774057761408</v>
      </c>
    </row>
    <row r="33" spans="1:7">
      <c r="A33" s="156" t="s">
        <v>37</v>
      </c>
      <c r="B33" s="156"/>
      <c r="C33" s="157">
        <f>DATA!AH32</f>
        <v>56552.616828087164</v>
      </c>
      <c r="D33" s="158">
        <f>((DATA!AH32-DATA!AC32)/DATA!AC32)*100</f>
        <v>0.40594171397194073</v>
      </c>
      <c r="E33" s="159">
        <f>IF('All ranks Constant $'!K31&gt;0,(('All ranks Constant $'!P31-'All ranks Constant $'!K31)/'All ranks Constant $'!K31)*100,"—")</f>
        <v>-7.499427683808964</v>
      </c>
      <c r="F33" s="160">
        <f>IF(DATA!AC32&gt;0,(DATA!AC32/DATA!$AC$6)*100,"NA")</f>
        <v>93.217444343186244</v>
      </c>
      <c r="G33" s="161">
        <f>IF(DATA!AH32&gt;0,(DATA!AH32/DATA!$AH$6)*100,"NA")</f>
        <v>83.985017928009199</v>
      </c>
    </row>
    <row r="34" spans="1:7">
      <c r="A34" s="145" t="s">
        <v>38</v>
      </c>
      <c r="B34" s="145"/>
      <c r="C34" s="146">
        <f>DATA!AH33</f>
        <v>79802.792079207924</v>
      </c>
      <c r="D34" s="147">
        <f>((DATA!AH33-DATA!AC33)/DATA!AC33)*100</f>
        <v>10.969132538840832</v>
      </c>
      <c r="E34" s="148">
        <f>IF('All ranks Constant $'!K32&gt;0,(('All ranks Constant $'!P32-'All ranks Constant $'!K32)/'All ranks Constant $'!K32)*100,"—")</f>
        <v>2.2320800348178387</v>
      </c>
      <c r="F34" s="149">
        <f>IF(DATA!AC33&gt;0,(DATA!AC33/DATA!$AC$6)*100,"NA")</f>
        <v>119.01995879154322</v>
      </c>
      <c r="G34" s="162">
        <f>IF(DATA!AH33&gt;0,(DATA!AH33/DATA!$AH$6)*100,"NA")</f>
        <v>118.51332969880828</v>
      </c>
    </row>
    <row r="35" spans="1:7">
      <c r="A35" s="145" t="s">
        <v>39</v>
      </c>
      <c r="B35" s="145"/>
      <c r="C35" s="146">
        <f>DATA!AH34</f>
        <v>55510.381145170621</v>
      </c>
      <c r="D35" s="147">
        <f>((DATA!AH34-DATA!AC34)/DATA!AC34)*100</f>
        <v>8.5996935680058986</v>
      </c>
      <c r="E35" s="148">
        <f>IF('All ranks Constant $'!K33&gt;0,(('All ranks Constant $'!P33-'All ranks Constant $'!K33)/'All ranks Constant $'!K33)*100,"—")</f>
        <v>4.9196660297192135E-2</v>
      </c>
      <c r="F35" s="149">
        <f>IF(DATA!AC34&gt;0,(DATA!AC34/DATA!$AC$6)*100,"NA")</f>
        <v>84.595937906311917</v>
      </c>
      <c r="G35" s="162">
        <f>IF(DATA!AH34&gt;0,(DATA!AH34/DATA!$AH$6)*100,"NA")</f>
        <v>82.43721718200581</v>
      </c>
    </row>
    <row r="36" spans="1:7">
      <c r="A36" s="145" t="s">
        <v>40</v>
      </c>
      <c r="B36" s="145"/>
      <c r="C36" s="146">
        <f>DATA!AH35</f>
        <v>49325.678776290632</v>
      </c>
      <c r="D36" s="147">
        <f>((DATA!AH35-DATA!AC35)/DATA!AC35)*100</f>
        <v>4.9651289701698023</v>
      </c>
      <c r="E36" s="148">
        <f>IF('All ranks Constant $'!K34&gt;0,(('All ranks Constant $'!P34-'All ranks Constant $'!K34)/'All ranks Constant $'!K34)*100,"—")</f>
        <v>-3.2992038395232446</v>
      </c>
      <c r="F36" s="149">
        <f>IF(DATA!AC35&gt;0,(DATA!AC35/DATA!$AC$6)*100,"NA")</f>
        <v>77.773550712576494</v>
      </c>
      <c r="G36" s="162">
        <f>IF(DATA!AH35&gt;0,(DATA!AH35/DATA!$AH$6)*100,"NA")</f>
        <v>73.252454947063342</v>
      </c>
    </row>
    <row r="37" spans="1:7">
      <c r="A37" s="145" t="s">
        <v>41</v>
      </c>
      <c r="B37" s="145"/>
      <c r="C37" s="146">
        <f>DATA!AH36</f>
        <v>0</v>
      </c>
      <c r="D37" s="147" t="str">
        <f>IF((AND(DATA!AH36&gt;0, DATA!AC36&gt;0)),((DATA!AH36-DATA!AC36)/DATA!AC36)*100, "—")</f>
        <v>—</v>
      </c>
      <c r="E37" s="148">
        <f>IF('All ranks Constant $'!K35&gt;0,(('All ranks Constant $'!P35-'All ranks Constant $'!K35)/'All ranks Constant $'!K35)*100,"—")</f>
        <v>-100</v>
      </c>
      <c r="F37" s="149">
        <f>IF(DATA!AC36&gt;0,(DATA!AC36/DATA!$AC$6)*100,"NA")</f>
        <v>109.23011030343363</v>
      </c>
      <c r="G37" s="162" t="str">
        <f>IF(DATA!AH36&gt;0,(DATA!AH36/DATA!$AH$6)*100,"NA")</f>
        <v>NA</v>
      </c>
    </row>
    <row r="38" spans="1:7">
      <c r="A38" s="156" t="s">
        <v>42</v>
      </c>
      <c r="B38" s="156"/>
      <c r="C38" s="157">
        <f>DATA!AH37</f>
        <v>55540.642609299102</v>
      </c>
      <c r="D38" s="158">
        <f>((DATA!AH37-DATA!AC37)/DATA!AC37)*100</f>
        <v>7.8470344861953816</v>
      </c>
      <c r="E38" s="159">
        <f>IF('All ranks Constant $'!K36&gt;0,(('All ranks Constant $'!P36-'All ranks Constant $'!K36)/'All ranks Constant $'!K36)*100,"—")</f>
        <v>-0.6442025015251519</v>
      </c>
      <c r="F38" s="160">
        <f>IF(DATA!AC37&gt;0,(DATA!AC37/DATA!$AC$6)*100,"NA")</f>
        <v>85.23276803941809</v>
      </c>
      <c r="G38" s="161">
        <f>IF(DATA!AH37&gt;0,(DATA!AH37/DATA!$AH$6)*100,"NA")</f>
        <v>82.482157801024101</v>
      </c>
    </row>
    <row r="39" spans="1:7">
      <c r="A39" s="156" t="s">
        <v>43</v>
      </c>
      <c r="B39" s="156"/>
      <c r="C39" s="157">
        <f>DATA!AH38</f>
        <v>72382.142222222217</v>
      </c>
      <c r="D39" s="158">
        <f>((DATA!AH38-DATA!AC38)/DATA!AC38)*100</f>
        <v>14.912666856567409</v>
      </c>
      <c r="E39" s="159">
        <f>IF('All ranks Constant $'!K37&gt;0,(('All ranks Constant $'!P37-'All ranks Constant $'!K37)/'All ranks Constant $'!K37)*100,"—")</f>
        <v>5.8651238080379571</v>
      </c>
      <c r="F39" s="160">
        <f>IF(DATA!AC38&gt;0,(DATA!AC38/DATA!$AC$6)*100,"NA")</f>
        <v>104.24792729742029</v>
      </c>
      <c r="G39" s="161">
        <f>IF(DATA!AH38&gt;0,(DATA!AH38/DATA!$AH$6)*100,"NA")</f>
        <v>107.49308967753845</v>
      </c>
    </row>
    <row r="40" spans="1:7">
      <c r="A40" s="156" t="s">
        <v>44</v>
      </c>
      <c r="B40" s="156"/>
      <c r="C40" s="157">
        <f>DATA!AH39</f>
        <v>60303.413793103449</v>
      </c>
      <c r="D40" s="158">
        <f>((DATA!AH39-DATA!AC39)/DATA!AC39)*100</f>
        <v>9.1553571992343645</v>
      </c>
      <c r="E40" s="159">
        <f>IF('All ranks Constant $'!K38&gt;0,(('All ranks Constant $'!P38-'All ranks Constant $'!K38)/'All ranks Constant $'!K38)*100,"—")</f>
        <v>0.56111062700593561</v>
      </c>
      <c r="F40" s="160">
        <f>IF(DATA!AC39&gt;0,(DATA!AC39/DATA!$AC$6)*100,"NA")</f>
        <v>91.432531334677421</v>
      </c>
      <c r="G40" s="161">
        <f>IF(DATA!AH39&gt;0,(DATA!AH39/DATA!$AH$6)*100,"NA")</f>
        <v>89.555242048827651</v>
      </c>
    </row>
    <row r="41" spans="1:7">
      <c r="A41" s="156" t="s">
        <v>45</v>
      </c>
      <c r="B41" s="156"/>
      <c r="C41" s="157">
        <f>DATA!AH40</f>
        <v>69437.642221180882</v>
      </c>
      <c r="D41" s="158">
        <f>((DATA!AH40-DATA!AC40)/DATA!AC40)*100</f>
        <v>20.437943435545069</v>
      </c>
      <c r="E41" s="159">
        <f>IF('All ranks Constant $'!K39&gt;0,(('All ranks Constant $'!P39-'All ranks Constant $'!K39)/'All ranks Constant $'!K39)*100,"—")</f>
        <v>10.955372821553848</v>
      </c>
      <c r="F41" s="160">
        <f>IF(DATA!AC40&gt;0,(DATA!AC40/DATA!$AC$6)*100,"NA")</f>
        <v>95.419148145878353</v>
      </c>
      <c r="G41" s="161">
        <f>IF(DATA!AH40&gt;0,(DATA!AH40/DATA!$AH$6)*100,"NA")</f>
        <v>103.12027902355543</v>
      </c>
    </row>
    <row r="42" spans="1:7">
      <c r="A42" s="174" t="s">
        <v>46</v>
      </c>
      <c r="B42" s="174"/>
      <c r="C42" s="175">
        <f>DATA!AH41</f>
        <v>59404.20080753701</v>
      </c>
      <c r="D42" s="176">
        <f>((DATA!AH41-DATA!AC41)/DATA!AC41)*100</f>
        <v>2.6420522518592122</v>
      </c>
      <c r="E42" s="177">
        <f>IF('All ranks Constant $'!K40&gt;0,(('All ranks Constant $'!P40-'All ranks Constant $'!K40)/'All ranks Constant $'!K40)*100,"—")</f>
        <v>-5.4393752507958677</v>
      </c>
      <c r="F42" s="178">
        <f>IF(DATA!AC41&gt;0,(DATA!AC41/DATA!$AC$6)*100,"NA")</f>
        <v>95.784609038384659</v>
      </c>
      <c r="G42" s="179">
        <f>IF(DATA!AH41&gt;0,(DATA!AH41/DATA!$AH$6)*100,"NA")</f>
        <v>88.21984109039866</v>
      </c>
    </row>
    <row r="43" spans="1:7">
      <c r="A43" s="145" t="s">
        <v>47</v>
      </c>
      <c r="B43" s="145"/>
      <c r="C43" s="180">
        <f>DATA!AH8</f>
        <v>69450.006174405818</v>
      </c>
      <c r="D43" s="147">
        <f>((DATA!AH8-DATA!AC8)/DATA!AC8)*100</f>
        <v>10.846287691302816</v>
      </c>
      <c r="E43" s="148">
        <f>IF('All ranks Constant $'!K7&gt;0,(('All ranks Constant $'!P7-'All ranks Constant $'!K7)/'All ranks Constant $'!K7)*100,"--")</f>
        <v>2.1189072632727859</v>
      </c>
      <c r="F43" s="149">
        <f>IF(DATA!AC8&gt;0,(DATA!AC8/DATA!$AC$6)*100,"NA")</f>
        <v>103.69433626085096</v>
      </c>
      <c r="G43" s="181">
        <f>IF(DATA!AH8&gt;0,(DATA!AH8/DATA!$AH$6)*100,"NA")</f>
        <v>103.13864045210637</v>
      </c>
    </row>
    <row r="44" spans="1:7">
      <c r="A44" s="145"/>
      <c r="B44" s="145"/>
      <c r="C44" s="180"/>
      <c r="D44" s="147"/>
      <c r="E44" s="148"/>
      <c r="F44" s="149"/>
      <c r="G44" s="181"/>
    </row>
    <row r="45" spans="1:7">
      <c r="A45" s="156" t="s">
        <v>48</v>
      </c>
      <c r="B45" s="156"/>
      <c r="C45" s="182">
        <f>DATA!AH43</f>
        <v>81398.348094042463</v>
      </c>
      <c r="D45" s="158">
        <f>((DATA!AH43-DATA!AC43)/DATA!AC43)*100</f>
        <v>14.710401571954273</v>
      </c>
      <c r="E45" s="159">
        <f>IF('All ranks Constant $'!K42&gt;0,(('All ranks Constant $'!P42-'All ranks Constant $'!K42)/'All ranks Constant $'!K42)*100,"--")</f>
        <v>5.6787836944248626</v>
      </c>
      <c r="F45" s="160">
        <f>IF(DATA!AC43&gt;0,(DATA!AC43/DATA!$AC$6)*100,"NA")</f>
        <v>117.4401754896016</v>
      </c>
      <c r="G45" s="161">
        <f>IF(DATA!AH43&gt;0,(DATA!AH43/DATA!$AH$6)*100,"NA")</f>
        <v>120.88285401133257</v>
      </c>
    </row>
    <row r="46" spans="1:7">
      <c r="A46" s="156" t="s">
        <v>49</v>
      </c>
      <c r="B46" s="156"/>
      <c r="C46" s="182">
        <f>DATA!AH44</f>
        <v>51887.610745927406</v>
      </c>
      <c r="D46" s="158">
        <f>((DATA!AH44-DATA!AC44)/DATA!AC44)*100</f>
        <v>3.3429985554760893</v>
      </c>
      <c r="E46" s="159">
        <f>IF('All ranks Constant $'!K43&gt;0,(('All ranks Constant $'!P43-'All ranks Constant $'!K43)/'All ranks Constant $'!K43)*100,"--")</f>
        <v>-4.7936173091773826</v>
      </c>
      <c r="F46" s="160">
        <f>IF(DATA!AC44&gt;0,(DATA!AC44/DATA!$AC$6)*100,"NA")</f>
        <v>83.097223850026651</v>
      </c>
      <c r="G46" s="161">
        <f>IF(DATA!AH44&gt;0,(DATA!AH44/DATA!$AH$6)*100,"NA")</f>
        <v>77.057122431405503</v>
      </c>
    </row>
    <row r="47" spans="1:7">
      <c r="A47" s="156" t="s">
        <v>50</v>
      </c>
      <c r="B47" s="156"/>
      <c r="C47" s="182">
        <f>DATA!AH45</f>
        <v>60887.266739248778</v>
      </c>
      <c r="D47" s="158">
        <f>((DATA!AH45-DATA!AC45)/DATA!AC45)*100</f>
        <v>5.8759761121218945</v>
      </c>
      <c r="E47" s="159">
        <f>IF('All ranks Constant $'!K44&gt;0,(('All ranks Constant $'!P44-'All ranks Constant $'!K44)/'All ranks Constant $'!K44)*100,"--")</f>
        <v>-2.4600714088634126</v>
      </c>
      <c r="F47" s="160">
        <f>IF(DATA!AC45&gt;0,(DATA!AC45/DATA!$AC$6)*100,"NA")</f>
        <v>95.177206041407985</v>
      </c>
      <c r="G47" s="161">
        <f>IF(DATA!AH45&gt;0,(DATA!AH45/DATA!$AH$6)*100,"NA")</f>
        <v>90.422308913273497</v>
      </c>
    </row>
    <row r="48" spans="1:7">
      <c r="A48" s="156" t="s">
        <v>51</v>
      </c>
      <c r="B48" s="156"/>
      <c r="C48" s="182">
        <f>DATA!AH46</f>
        <v>53923.574070649156</v>
      </c>
      <c r="D48" s="158">
        <f>((DATA!AH46-DATA!AC46)/DATA!AC46)*100</f>
        <v>-1.780824205470088</v>
      </c>
      <c r="E48" s="159">
        <f>IF('All ranks Constant $'!K45&gt;0,(('All ranks Constant $'!P45-'All ranks Constant $'!K45)/'All ranks Constant $'!K45)*100,"--")</f>
        <v>-9.5140206014886743</v>
      </c>
      <c r="F48" s="160">
        <f>IF(DATA!AC46&gt;0,(DATA!AC46/DATA!$AC$6)*100,"NA")</f>
        <v>90.862835303222724</v>
      </c>
      <c r="G48" s="161">
        <f>IF(DATA!AH46&gt;0,(DATA!AH46/DATA!$AH$6)*100,"NA")</f>
        <v>80.080685723751728</v>
      </c>
    </row>
    <row r="49" spans="1:7">
      <c r="A49" s="145" t="s">
        <v>52</v>
      </c>
      <c r="B49" s="145"/>
      <c r="C49" s="169">
        <f>DATA!AH47</f>
        <v>79367.770617645569</v>
      </c>
      <c r="D49" s="147">
        <f>((DATA!AH47-DATA!AC47)/DATA!AC47)*100</f>
        <v>6.3099976586856146</v>
      </c>
      <c r="E49" s="148">
        <f>IF('All ranks Constant $'!K46&gt;0,(('All ranks Constant $'!P46-'All ranks Constant $'!K46)/'All ranks Constant $'!K46)*100,"--")</f>
        <v>-2.0602221492541433</v>
      </c>
      <c r="F49" s="149">
        <f>IF(DATA!AC47&gt;0,(DATA!AC47/DATA!$AC$6)*100,"NA")</f>
        <v>123.55888289770985</v>
      </c>
      <c r="G49" s="162">
        <f>IF(DATA!AH47&gt;0,(DATA!AH47/DATA!$AH$6)*100,"NA")</f>
        <v>117.86728912106727</v>
      </c>
    </row>
    <row r="50" spans="1:7">
      <c r="A50" s="145" t="s">
        <v>53</v>
      </c>
      <c r="B50" s="145"/>
      <c r="C50" s="169">
        <f>DATA!AH48</f>
        <v>74559.758434547897</v>
      </c>
      <c r="D50" s="147">
        <f>((DATA!AH48-DATA!AC48)/DATA!AC48)*100</f>
        <v>8.833377749154927</v>
      </c>
      <c r="E50" s="148">
        <f>IF('All ranks Constant $'!K47&gt;0,(('All ranks Constant $'!P47-'All ranks Constant $'!K47)/'All ranks Constant $'!K47)*100,"--")</f>
        <v>0.26448193254833463</v>
      </c>
      <c r="F50" s="149">
        <f>IF(DATA!AC48&gt;0,(DATA!AC48/DATA!$AC$6)*100,"NA")</f>
        <v>113.38256678481127</v>
      </c>
      <c r="G50" s="162">
        <f>IF(DATA!AH48&gt;0,(DATA!AH48/DATA!$AH$6)*100,"NA")</f>
        <v>110.72701848384727</v>
      </c>
    </row>
    <row r="51" spans="1:7">
      <c r="A51" s="145" t="s">
        <v>54</v>
      </c>
      <c r="B51" s="145"/>
      <c r="C51" s="169">
        <f>DATA!AH49</f>
        <v>56668.108644859807</v>
      </c>
      <c r="D51" s="147">
        <f>((DATA!AH49-DATA!AC49)/DATA!AC49)*100</f>
        <v>9.6870652497598844</v>
      </c>
      <c r="E51" s="148">
        <f>IF('All ranks Constant $'!K48&gt;0,(('All ranks Constant $'!P48-'All ranks Constant $'!K48)/'All ranks Constant $'!K48)*100,"--")</f>
        <v>1.0509551336074048</v>
      </c>
      <c r="F51" s="149">
        <f>IF(DATA!AC49&gt;0,(DATA!AC49/DATA!$AC$6)*100,"NA")</f>
        <v>85.504151446959213</v>
      </c>
      <c r="G51" s="162">
        <f>IF(DATA!AH49&gt;0,(DATA!AH49/DATA!$AH$6)*100,"NA")</f>
        <v>84.156532224715818</v>
      </c>
    </row>
    <row r="52" spans="1:7">
      <c r="A52" s="145" t="s">
        <v>55</v>
      </c>
      <c r="B52" s="145"/>
      <c r="C52" s="169">
        <f>DATA!AH50</f>
        <v>57436.084801349331</v>
      </c>
      <c r="D52" s="147">
        <f>((DATA!AH50-DATA!AC50)/DATA!AC50)*100</f>
        <v>6.5689282696134752</v>
      </c>
      <c r="E52" s="148">
        <f>IF('All ranks Constant $'!K49&gt;0,(('All ranks Constant $'!P49-'All ranks Constant $'!K49)/'All ranks Constant $'!K49)*100,"--")</f>
        <v>-1.8216782016336093</v>
      </c>
      <c r="F52" s="149">
        <f>IF(DATA!AC50&gt;0,(DATA!AC50/DATA!$AC$6)*100,"NA")</f>
        <v>89.198618907691753</v>
      </c>
      <c r="G52" s="162">
        <f>IF(DATA!AH50&gt;0,(DATA!AH50/DATA!$AH$6)*100,"NA")</f>
        <v>85.297036323175561</v>
      </c>
    </row>
    <row r="53" spans="1:7">
      <c r="A53" s="156" t="s">
        <v>56</v>
      </c>
      <c r="B53" s="156"/>
      <c r="C53" s="182">
        <f>DATA!AH51</f>
        <v>56771.78531337699</v>
      </c>
      <c r="D53" s="158">
        <f>((DATA!AH51-DATA!AC51)/DATA!AC51)*100</f>
        <v>8.8186317185927905</v>
      </c>
      <c r="E53" s="159">
        <f>IF('All ranks Constant $'!K50&gt;0,(('All ranks Constant $'!P50-'All ranks Constant $'!K50)/'All ranks Constant $'!K50)*100,"--")</f>
        <v>0.25089691712887519</v>
      </c>
      <c r="F53" s="160">
        <f>IF(DATA!AC51&gt;0,(DATA!AC51/DATA!$AC$6)*100,"NA")</f>
        <v>86.344204226124319</v>
      </c>
      <c r="G53" s="161">
        <f>IF(DATA!AH51&gt;0,(DATA!AH51/DATA!$AH$6)*100,"NA")</f>
        <v>84.310500110774939</v>
      </c>
    </row>
    <row r="54" spans="1:7">
      <c r="A54" s="156" t="s">
        <v>57</v>
      </c>
      <c r="B54" s="156"/>
      <c r="C54" s="182">
        <f>DATA!AH52</f>
        <v>65760.289529647242</v>
      </c>
      <c r="D54" s="158">
        <f>((DATA!AH52-DATA!AC52)/DATA!AC52)*100</f>
        <v>6.3746529134041898</v>
      </c>
      <c r="E54" s="159">
        <f>IF('All ranks Constant $'!K51&gt;0,(('All ranks Constant $'!P51-'All ranks Constant $'!K51)/'All ranks Constant $'!K51)*100,"--")</f>
        <v>-2.0006574665010524</v>
      </c>
      <c r="F54" s="160">
        <f>IF(DATA!AC52&gt;0,(DATA!AC52/DATA!$AC$6)*100,"NA")</f>
        <v>102.31268001742941</v>
      </c>
      <c r="G54" s="161">
        <f>IF(DATA!AH52&gt;0,(DATA!AH52/DATA!$AH$6)*100,"NA")</f>
        <v>97.659125339634699</v>
      </c>
    </row>
    <row r="55" spans="1:7">
      <c r="A55" s="156" t="s">
        <v>58</v>
      </c>
      <c r="B55" s="156"/>
      <c r="C55" s="182">
        <f>DATA!AH53</f>
        <v>57194.612412919567</v>
      </c>
      <c r="D55" s="158">
        <f>((DATA!AH53-DATA!AC53)/DATA!AC53)*100</f>
        <v>23.701109971058038</v>
      </c>
      <c r="E55" s="159">
        <f>IF('All ranks Constant $'!K52&gt;0,(('All ranks Constant $'!P52-'All ranks Constant $'!K52)/'All ranks Constant $'!K52)*100,"--")</f>
        <v>13.961616943618486</v>
      </c>
      <c r="F55" s="160">
        <f>IF(DATA!AC53&gt;0,(DATA!AC53/DATA!$AC$6)*100,"NA")</f>
        <v>76.521843651452926</v>
      </c>
      <c r="G55" s="161">
        <f>IF(DATA!AH53&gt;0,(DATA!AH53/DATA!$AH$6)*100,"NA")</f>
        <v>84.938431116045322</v>
      </c>
    </row>
    <row r="56" spans="1:7">
      <c r="A56" s="174" t="s">
        <v>59</v>
      </c>
      <c r="B56" s="174"/>
      <c r="C56" s="183">
        <f>DATA!AH54</f>
        <v>79061.596165489405</v>
      </c>
      <c r="D56" s="176">
        <f>((DATA!AH54-DATA!AC54)/DATA!AC54)*100</f>
        <v>-14.435755298833342</v>
      </c>
      <c r="E56" s="177">
        <f>IF('All ranks Constant $'!K53&gt;0,(('All ranks Constant $'!P53-'All ranks Constant $'!K53)/'All ranks Constant $'!K53)*100,"--")</f>
        <v>-21.172577344004335</v>
      </c>
      <c r="F56" s="178">
        <f>IF(DATA!AC54&gt;0,(DATA!AC54/DATA!$AC$6)*100,"NA")</f>
        <v>152.92453099753877</v>
      </c>
      <c r="G56" s="179">
        <f>IF(DATA!AH54&gt;0,(DATA!AH54/DATA!$AH$6)*100,"NA")</f>
        <v>117.41259633591108</v>
      </c>
    </row>
    <row r="57" spans="1:7">
      <c r="A57" s="145" t="s">
        <v>60</v>
      </c>
      <c r="B57" s="145"/>
      <c r="C57" s="180">
        <f>DATA!AH9</f>
        <v>73336.635370673961</v>
      </c>
      <c r="D57" s="147">
        <f>((DATA!AH9-DATA!AC9)/DATA!AC9)*100</f>
        <v>10.788953476702202</v>
      </c>
      <c r="E57" s="184">
        <f>IF('All ranks Constant $'!K8&gt;0,(('All ranks Constant $'!P8-'All ranks Constant $'!K8)/'All ranks Constant $'!K8)*100,"--")</f>
        <v>2.0660872052829578</v>
      </c>
      <c r="F57" s="149">
        <f>IF(DATA!AC9&gt;0,(DATA!AC9/DATA!$AC$6)*100,"NA")</f>
        <v>109.5540459770433</v>
      </c>
      <c r="G57" s="181">
        <f>IF(DATA!AH9&gt;0,(DATA!AH9/DATA!$AH$6)*100,"NA")</f>
        <v>108.91058596119527</v>
      </c>
    </row>
    <row r="58" spans="1:7">
      <c r="A58" s="145"/>
      <c r="B58" s="145"/>
      <c r="C58" s="180"/>
      <c r="D58" s="147"/>
      <c r="E58" s="148"/>
      <c r="F58" s="149"/>
      <c r="G58" s="181"/>
    </row>
    <row r="59" spans="1:7">
      <c r="A59" s="156" t="s">
        <v>61</v>
      </c>
      <c r="B59" s="156"/>
      <c r="C59" s="185">
        <f>DATA!AH56</f>
        <v>77956.328906250012</v>
      </c>
      <c r="D59" s="158">
        <f>((DATA!AH56-DATA!AC56)/DATA!AC56)*100</f>
        <v>7.5102345385544149</v>
      </c>
      <c r="E59" s="159">
        <f>IF('All ranks Constant $'!K55&gt;0,(('All ranks Constant $'!P55-'All ranks Constant $'!K55)/'All ranks Constant $'!K55)*100,"--")</f>
        <v>-0.95448481531094587</v>
      </c>
      <c r="F59" s="160">
        <f>IF(DATA!AC56&gt;0,(DATA!AC56/DATA!$AC$6)*100,"NA")</f>
        <v>120.00669358675407</v>
      </c>
      <c r="G59" s="186">
        <f>IF(DATA!AH56&gt;0,(DATA!AH56/DATA!$AH$6)*100,"NA")</f>
        <v>115.77118881511252</v>
      </c>
    </row>
    <row r="60" spans="1:7">
      <c r="A60" s="156" t="s">
        <v>62</v>
      </c>
      <c r="B60" s="156"/>
      <c r="C60" s="185">
        <f>DATA!AH57</f>
        <v>60801.70809346428</v>
      </c>
      <c r="D60" s="158">
        <f>((DATA!AH57-DATA!AC57)/DATA!AC57)*100</f>
        <v>8.2899869399835939</v>
      </c>
      <c r="E60" s="159">
        <f>IF('All ranks Constant $'!K56&gt;0,(('All ranks Constant $'!P56-'All ranks Constant $'!K56)/'All ranks Constant $'!K56)*100,"--")</f>
        <v>-0.23612550145087374</v>
      </c>
      <c r="F60" s="160">
        <f>IF(DATA!AC57&gt;0,(DATA!AC57/DATA!$AC$6)*100,"NA")</f>
        <v>92.924745207693121</v>
      </c>
      <c r="G60" s="186">
        <f>IF(DATA!AH57&gt;0,(DATA!AH57/DATA!$AH$6)*100,"NA")</f>
        <v>90.295247694834202</v>
      </c>
    </row>
    <row r="61" spans="1:7">
      <c r="A61" s="156" t="s">
        <v>63</v>
      </c>
      <c r="B61" s="156"/>
      <c r="C61" s="185">
        <f>DATA!AH58</f>
        <v>67648</v>
      </c>
      <c r="D61" s="158">
        <f>((DATA!AH58-DATA!AC58)/DATA!AC58)*100</f>
        <v>9.9463277819255307</v>
      </c>
      <c r="E61" s="159">
        <f>IF('All ranks Constant $'!K57&gt;0,(('All ranks Constant $'!P57-'All ranks Constant $'!K57)/'All ranks Constant $'!K57)*100,"--")</f>
        <v>1.2898048689525856</v>
      </c>
      <c r="F61" s="160">
        <f>IF(DATA!AC58&gt;0,(DATA!AC58/DATA!$AC$6)*100,"NA")</f>
        <v>101.83056023836563</v>
      </c>
      <c r="G61" s="186">
        <f>IF(DATA!AH58&gt;0,(DATA!AH58/DATA!$AH$6)*100,"NA")</f>
        <v>100.46252165597861</v>
      </c>
    </row>
    <row r="62" spans="1:7">
      <c r="A62" s="156" t="s">
        <v>64</v>
      </c>
      <c r="B62" s="156"/>
      <c r="C62" s="185">
        <f>DATA!AH59</f>
        <v>64744.099886492622</v>
      </c>
      <c r="D62" s="158">
        <f>((DATA!AH59-DATA!AC59)/DATA!AC59)*100</f>
        <v>13.93543454215232</v>
      </c>
      <c r="E62" s="159">
        <f>IF('All ranks Constant $'!K58&gt;0,(('All ranks Constant $'!P58-'All ranks Constant $'!K58)/'All ranks Constant $'!K58)*100,"--")</f>
        <v>4.9648329803618481</v>
      </c>
      <c r="F62" s="160">
        <f>IF(DATA!AC59&gt;0,(DATA!AC59/DATA!$AC$6)*100,"NA")</f>
        <v>94.047073212939296</v>
      </c>
      <c r="G62" s="186">
        <f>IF(DATA!AH59&gt;0,(DATA!AH59/DATA!$AH$6)*100,"NA")</f>
        <v>96.150004980836172</v>
      </c>
    </row>
    <row r="63" spans="1:7">
      <c r="A63" s="145" t="s">
        <v>65</v>
      </c>
      <c r="B63" s="145"/>
      <c r="C63" s="180">
        <f>DATA!AH60</f>
        <v>70543.067905646894</v>
      </c>
      <c r="D63" s="147">
        <f>((DATA!AH60-DATA!AC60)/DATA!AC60)*100</f>
        <v>6.4419909061082734</v>
      </c>
      <c r="E63" s="148">
        <f>IF('All ranks Constant $'!K59&gt;0,(('All ranks Constant $'!P59-'All ranks Constant $'!K59)/'All ranks Constant $'!K59)*100,"--")</f>
        <v>-1.9386212686683113</v>
      </c>
      <c r="F63" s="149">
        <f>IF(DATA!AC60&gt;0,(DATA!AC60/DATA!$AC$6)*100,"NA")</f>
        <v>109.68449861546823</v>
      </c>
      <c r="G63" s="181">
        <f>IF(DATA!AH60&gt;0,(DATA!AH60/DATA!$AH$6)*100,"NA")</f>
        <v>104.76192181809098</v>
      </c>
    </row>
    <row r="64" spans="1:7">
      <c r="A64" s="145" t="s">
        <v>66</v>
      </c>
      <c r="B64" s="145"/>
      <c r="C64" s="180">
        <f>DATA!AH61</f>
        <v>79322.435746024319</v>
      </c>
      <c r="D64" s="147">
        <f>((DATA!AH61-DATA!AC61)/DATA!AC61)*100</f>
        <v>12.992709095354643</v>
      </c>
      <c r="E64" s="148">
        <f>IF('All ranks Constant $'!K60&gt;0,(('All ranks Constant $'!P60-'All ranks Constant $'!K60)/'All ranks Constant $'!K60)*100,"--")</f>
        <v>4.096332153844644</v>
      </c>
      <c r="F64" s="149">
        <f>IF(DATA!AC61&gt;0,(DATA!AC61/DATA!$AC$6)*100,"NA")</f>
        <v>116.18485505348725</v>
      </c>
      <c r="G64" s="181">
        <f>IF(DATA!AH61&gt;0,(DATA!AH61/DATA!$AH$6)*100,"NA")</f>
        <v>117.79996332397022</v>
      </c>
    </row>
    <row r="65" spans="1:14">
      <c r="A65" s="145" t="s">
        <v>67</v>
      </c>
      <c r="B65" s="145"/>
      <c r="C65" s="180">
        <f>DATA!AH62</f>
        <v>63503.991051805344</v>
      </c>
      <c r="D65" s="147">
        <f>((DATA!AH62-DATA!AC62)/DATA!AC62)*100</f>
        <v>4.9693333513588698</v>
      </c>
      <c r="E65" s="148">
        <f>IF('All ranks Constant $'!K61&gt;0,(('All ranks Constant $'!P61-'All ranks Constant $'!K61)/'All ranks Constant $'!K61)*100,"--")</f>
        <v>-3.2953304864169866</v>
      </c>
      <c r="F65" s="149">
        <f>IF(DATA!AC62&gt;0,(DATA!AC62/DATA!$AC$6)*100,"NA")</f>
        <v>100.12498905137335</v>
      </c>
      <c r="G65" s="181">
        <f>IF(DATA!AH62&gt;0,(DATA!AH62/DATA!$AH$6)*100,"NA")</f>
        <v>94.308347272396304</v>
      </c>
    </row>
    <row r="66" spans="1:14">
      <c r="A66" s="145" t="s">
        <v>68</v>
      </c>
      <c r="B66" s="145"/>
      <c r="C66" s="180">
        <f>DATA!AH63</f>
        <v>65531.25</v>
      </c>
      <c r="D66" s="147">
        <f>((DATA!AH63-DATA!AC63)/DATA!AC63)*100</f>
        <v>9.2655400556299075</v>
      </c>
      <c r="E66" s="148">
        <f>IF('All ranks Constant $'!K62&gt;0,(('All ranks Constant $'!P62-'All ranks Constant $'!K62)/'All ranks Constant $'!K62)*100,"--")</f>
        <v>0.66261833762583477</v>
      </c>
      <c r="F66" s="149">
        <f>IF(DATA!AC63&gt;0,(DATA!AC63/DATA!$AC$6)*100,"NA")</f>
        <v>99.258826366108877</v>
      </c>
      <c r="G66" s="181">
        <f>IF(DATA!AH63&gt;0,(DATA!AH63/DATA!$AH$6)*100,"NA")</f>
        <v>97.318983891147511</v>
      </c>
    </row>
    <row r="67" spans="1:14">
      <c r="A67" s="163" t="s">
        <v>69</v>
      </c>
      <c r="B67" s="163"/>
      <c r="C67" s="187" t="str">
        <f>DATA!AH64</f>
        <v>—</v>
      </c>
      <c r="D67" s="165" t="str">
        <f>IF((AND(DATA!AH64&gt;0, DATA!AC64&gt;0)),((DATA!AH64-DATA!AC64)/DATA!AC64)*100, "—")</f>
        <v>—</v>
      </c>
      <c r="E67" s="166">
        <f>IF('All ranks Constant $'!K63&gt;0,(('All ranks Constant $'!P63-'All ranks Constant $'!K63)/'All ranks Constant $'!K63)*100,"--")</f>
        <v>-100</v>
      </c>
      <c r="F67" s="167">
        <f>IF(DATA!AC64&gt;0,(DATA!AC64/DATA!$AC$6)*100,"NA")</f>
        <v>92.717767540138084</v>
      </c>
      <c r="G67" s="188" t="str">
        <f>IF(DATA!AH64&gt;0,(DATA!AH64/DATA!$AH$6)*100,"NA")</f>
        <v>NA</v>
      </c>
    </row>
    <row r="68" spans="1:14">
      <c r="A68" s="174" t="s">
        <v>70</v>
      </c>
      <c r="B68" s="174"/>
      <c r="C68" s="189" t="str">
        <f>DATA!AH65</f>
        <v>NA</v>
      </c>
      <c r="D68" s="176" t="str">
        <f>IF((AND(DATA!AH65&gt;0, DATA!AC65&gt;0)),((DATA!AH65-DATA!AC65)/DATA!AC65)*100, "—")</f>
        <v>—</v>
      </c>
      <c r="E68" s="190" t="str">
        <f>IF('All ranks Constant $'!K65&gt;0,(('All ranks Constant $'!P65-'All ranks Constant $'!K65)/'All ranks Constant $'!K65)*100,"NA")</f>
        <v>NA</v>
      </c>
      <c r="F68" s="178" t="str">
        <f>IF(DATA!AC65&gt;0,(DATA!AC65/DATA!$AC$6)*100,"NA")</f>
        <v>NA</v>
      </c>
      <c r="G68" s="191" t="str">
        <f>IF(DATA!AH65&gt;0,(DATA!AH65/DATA!$AH$6)*100,"NA")</f>
        <v>NA</v>
      </c>
    </row>
    <row r="69" spans="1:14" ht="15.75" customHeight="1">
      <c r="A69" s="111" t="s">
        <v>71</v>
      </c>
      <c r="B69" s="111"/>
      <c r="C69" s="111"/>
      <c r="D69" s="111"/>
    </row>
    <row r="70" spans="1:14" ht="15.75" customHeight="1">
      <c r="A70" s="111" t="s">
        <v>72</v>
      </c>
      <c r="B70" s="111"/>
      <c r="C70" s="111"/>
      <c r="D70" s="111"/>
    </row>
    <row r="71" spans="1:14" s="195" customFormat="1" ht="37.5" customHeight="1">
      <c r="A71" s="192" t="s">
        <v>73</v>
      </c>
      <c r="B71" s="193" t="s">
        <v>74</v>
      </c>
      <c r="C71" s="194"/>
      <c r="D71" s="194"/>
      <c r="E71" s="194"/>
      <c r="F71" s="194"/>
      <c r="G71" s="194"/>
    </row>
    <row r="72" spans="1:14" s="195" customFormat="1" ht="63" customHeight="1">
      <c r="A72" s="192"/>
      <c r="B72" s="193" t="s">
        <v>75</v>
      </c>
      <c r="C72" s="194"/>
      <c r="D72" s="194"/>
      <c r="E72" s="194"/>
      <c r="F72" s="194"/>
      <c r="G72" s="194"/>
    </row>
    <row r="73" spans="1:14" s="195" customFormat="1" ht="30.75" customHeight="1">
      <c r="A73" s="196" t="s">
        <v>76</v>
      </c>
      <c r="B73" s="196"/>
      <c r="C73" s="196"/>
      <c r="D73" s="196"/>
      <c r="E73" s="196"/>
      <c r="F73" s="196"/>
      <c r="G73" s="196"/>
    </row>
    <row r="74" spans="1:14" ht="14.25" customHeight="1">
      <c r="A74" s="111" t="s">
        <v>77</v>
      </c>
      <c r="B74" s="197" t="s">
        <v>78</v>
      </c>
      <c r="C74" s="198"/>
      <c r="D74" s="198"/>
      <c r="E74" s="198"/>
      <c r="F74" s="109"/>
      <c r="G74" s="109"/>
    </row>
    <row r="75" spans="1:14" ht="12.75" customHeight="1">
      <c r="C75" s="108"/>
      <c r="D75" s="108"/>
      <c r="F75" s="109"/>
      <c r="G75" s="109"/>
      <c r="K75" s="199"/>
      <c r="N75" s="201" t="s">
        <v>79</v>
      </c>
    </row>
    <row r="76" spans="1:14">
      <c r="B76" s="197"/>
      <c r="C76" s="108"/>
      <c r="D76" s="108"/>
      <c r="F76" s="109"/>
    </row>
    <row r="77" spans="1:14">
      <c r="G77" s="200"/>
    </row>
    <row r="79" spans="1:14" s="125" customFormat="1">
      <c r="A79" s="110"/>
      <c r="B79" s="110"/>
      <c r="C79" s="110"/>
      <c r="D79" s="110"/>
      <c r="E79" s="110"/>
      <c r="F79" s="110"/>
      <c r="G79" s="110"/>
    </row>
    <row r="80" spans="1:14" s="125" customFormat="1">
      <c r="A80" s="110"/>
      <c r="B80" s="110"/>
      <c r="C80" s="110"/>
      <c r="D80" s="110"/>
      <c r="E80" s="110"/>
      <c r="F80" s="110"/>
      <c r="G80" s="110"/>
    </row>
  </sheetData>
  <mergeCells count="3">
    <mergeCell ref="A73:G73"/>
    <mergeCell ref="B71:G71"/>
    <mergeCell ref="B72:G72"/>
  </mergeCells>
  <printOptions horizontalCentered="1"/>
  <pageMargins left="0.5" right="0.5" top="0.75" bottom="0.55000000000000004" header="0.5" footer="0.4"/>
  <pageSetup scale="63" orientation="portrait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DY115"/>
  <sheetViews>
    <sheetView showGridLines="0" zoomScale="80" zoomScaleNormal="80" workbookViewId="0">
      <pane xSplit="1" ySplit="5" topLeftCell="AO6" activePane="bottomRight" state="frozen"/>
      <selection pane="bottomRight" activeCell="AH29" sqref="AH29"/>
      <selection pane="bottomLeft" activeCell="A6" sqref="A6"/>
      <selection pane="topRight" activeCell="B1" sqref="B1"/>
    </sheetView>
  </sheetViews>
  <sheetFormatPr defaultColWidth="9.7109375" defaultRowHeight="12.75" customHeight="1"/>
  <cols>
    <col min="1" max="1" width="13.42578125" style="1" customWidth="1"/>
    <col min="2" max="8" width="8.7109375" style="1" customWidth="1"/>
    <col min="9" max="9" width="8.7109375" style="6" customWidth="1"/>
    <col min="10" max="16" width="8.7109375" style="1" customWidth="1"/>
    <col min="17" max="17" width="10" style="1" customWidth="1"/>
    <col min="18" max="22" width="9" style="1" customWidth="1"/>
    <col min="23" max="34" width="9" style="6" customWidth="1"/>
    <col min="35" max="35" width="8.28515625" style="1" customWidth="1"/>
    <col min="36" max="46" width="7.85546875" style="1" customWidth="1"/>
    <col min="47" max="51" width="7.85546875" customWidth="1"/>
    <col min="52" max="56" width="7.85546875" style="1" customWidth="1"/>
    <col min="57" max="67" width="9" style="6" customWidth="1"/>
    <col min="68" max="68" width="9.42578125" style="1" customWidth="1"/>
    <col min="69" max="70" width="8.7109375" style="1" customWidth="1"/>
    <col min="71" max="72" width="9" style="1" customWidth="1"/>
    <col min="73" max="76" width="8.7109375" style="1" customWidth="1"/>
    <col min="77" max="80" width="9" style="1" customWidth="1"/>
    <col min="81" max="82" width="9.42578125" customWidth="1"/>
    <col min="83" max="83" width="10.42578125" customWidth="1"/>
    <col min="84" max="87" width="10.42578125" style="1" customWidth="1"/>
    <col min="88" max="88" width="9" style="1" customWidth="1"/>
    <col min="89" max="99" width="9" style="6" customWidth="1"/>
    <col min="100" max="100" width="7.28515625" style="1" customWidth="1"/>
    <col min="101" max="110" width="7.85546875" style="1" customWidth="1"/>
    <col min="111" max="111" width="7.85546875" customWidth="1"/>
    <col min="112" max="117" width="7.85546875" style="1" customWidth="1"/>
    <col min="118" max="118" width="9.7109375" style="1" customWidth="1"/>
    <col min="119" max="120" width="9" style="6" customWidth="1"/>
    <col min="121" max="123" width="9.7109375" style="1" customWidth="1"/>
    <col min="124" max="16384" width="9.7109375" style="1"/>
  </cols>
  <sheetData>
    <row r="1" spans="1:128">
      <c r="A1" s="1" t="s">
        <v>80</v>
      </c>
      <c r="AI1" s="14"/>
      <c r="BP1" s="14" t="s">
        <v>80</v>
      </c>
      <c r="CV1" s="14" t="s">
        <v>80</v>
      </c>
    </row>
    <row r="2" spans="1:128">
      <c r="A2" s="16"/>
      <c r="B2" s="2" t="s">
        <v>2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25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25" t="s">
        <v>81</v>
      </c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25" t="s">
        <v>81</v>
      </c>
      <c r="DJ2" s="17"/>
      <c r="DO2" s="17"/>
      <c r="DP2" s="17"/>
    </row>
    <row r="3" spans="1:128">
      <c r="A3" s="16"/>
      <c r="B3" s="1" t="s">
        <v>82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AI3" s="14"/>
      <c r="AZ3" s="5"/>
      <c r="BA3" s="5"/>
      <c r="BB3" s="5"/>
      <c r="BC3" s="5"/>
      <c r="BD3" s="5"/>
      <c r="BP3" s="14" t="s">
        <v>83</v>
      </c>
      <c r="BT3" s="5"/>
      <c r="BV3" s="5"/>
      <c r="CF3" s="5"/>
      <c r="CG3" s="5"/>
      <c r="CH3" s="5"/>
      <c r="CI3" s="5"/>
      <c r="CJ3" s="5"/>
      <c r="CV3" s="14" t="s">
        <v>84</v>
      </c>
      <c r="DJ3" s="5"/>
    </row>
    <row r="4" spans="1:128">
      <c r="B4" s="2" t="s">
        <v>85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AI4" s="14" t="s">
        <v>86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P4" s="25" t="s">
        <v>85</v>
      </c>
      <c r="BT4" s="5"/>
      <c r="BV4" s="5"/>
      <c r="CF4" s="5"/>
      <c r="CG4" s="5"/>
      <c r="CH4" s="5"/>
      <c r="CI4" s="5"/>
      <c r="CJ4" s="5"/>
      <c r="CV4" s="14" t="s">
        <v>87</v>
      </c>
      <c r="CX4" s="5"/>
      <c r="CZ4" s="5"/>
      <c r="DG4" s="5"/>
      <c r="DJ4" s="5"/>
    </row>
    <row r="5" spans="1:128" s="77" customFormat="1">
      <c r="A5" s="18"/>
      <c r="B5" s="19" t="s">
        <v>88</v>
      </c>
      <c r="C5" s="19" t="s">
        <v>89</v>
      </c>
      <c r="D5" s="19" t="s">
        <v>90</v>
      </c>
      <c r="E5" s="19" t="s">
        <v>91</v>
      </c>
      <c r="F5" s="19" t="s">
        <v>92</v>
      </c>
      <c r="G5" s="19" t="s">
        <v>93</v>
      </c>
      <c r="H5" s="19" t="s">
        <v>94</v>
      </c>
      <c r="I5" s="19" t="s">
        <v>95</v>
      </c>
      <c r="J5" s="19" t="s">
        <v>96</v>
      </c>
      <c r="K5" s="19" t="s">
        <v>97</v>
      </c>
      <c r="L5" s="19" t="s">
        <v>98</v>
      </c>
      <c r="M5" s="19" t="s">
        <v>99</v>
      </c>
      <c r="N5" s="19" t="s">
        <v>100</v>
      </c>
      <c r="O5" s="19" t="s">
        <v>101</v>
      </c>
      <c r="P5" s="19" t="s">
        <v>102</v>
      </c>
      <c r="Q5" s="19" t="s">
        <v>103</v>
      </c>
      <c r="R5" s="19" t="s">
        <v>104</v>
      </c>
      <c r="S5" s="19" t="s">
        <v>105</v>
      </c>
      <c r="T5" s="19" t="s">
        <v>106</v>
      </c>
      <c r="U5" s="19" t="s">
        <v>107</v>
      </c>
      <c r="V5" s="19" t="s">
        <v>108</v>
      </c>
      <c r="W5" s="19" t="s">
        <v>109</v>
      </c>
      <c r="X5" s="19" t="s">
        <v>110</v>
      </c>
      <c r="Y5" s="19" t="s">
        <v>111</v>
      </c>
      <c r="Z5" s="19" t="s">
        <v>112</v>
      </c>
      <c r="AA5" s="19" t="s">
        <v>113</v>
      </c>
      <c r="AB5" s="19" t="s">
        <v>114</v>
      </c>
      <c r="AC5" s="19" t="s">
        <v>14</v>
      </c>
      <c r="AD5" s="19" t="s">
        <v>115</v>
      </c>
      <c r="AE5" s="19" t="s">
        <v>116</v>
      </c>
      <c r="AF5" s="19" t="s">
        <v>117</v>
      </c>
      <c r="AG5" s="98" t="s">
        <v>118</v>
      </c>
      <c r="AH5" s="98" t="s">
        <v>11</v>
      </c>
      <c r="AI5" s="20" t="s">
        <v>88</v>
      </c>
      <c r="AJ5" s="19" t="s">
        <v>89</v>
      </c>
      <c r="AK5" s="19" t="s">
        <v>90</v>
      </c>
      <c r="AL5" s="19" t="s">
        <v>91</v>
      </c>
      <c r="AM5" s="19" t="s">
        <v>92</v>
      </c>
      <c r="AN5" s="19" t="s">
        <v>93</v>
      </c>
      <c r="AO5" s="19" t="s">
        <v>94</v>
      </c>
      <c r="AP5" s="19" t="s">
        <v>95</v>
      </c>
      <c r="AQ5" s="19" t="s">
        <v>96</v>
      </c>
      <c r="AR5" s="19" t="s">
        <v>97</v>
      </c>
      <c r="AS5" s="19" t="s">
        <v>98</v>
      </c>
      <c r="AT5" s="19" t="s">
        <v>99</v>
      </c>
      <c r="AU5" s="19" t="s">
        <v>100</v>
      </c>
      <c r="AV5" s="19" t="s">
        <v>101</v>
      </c>
      <c r="AW5" s="19" t="s">
        <v>102</v>
      </c>
      <c r="AX5" s="19" t="s">
        <v>103</v>
      </c>
      <c r="AY5" s="19" t="s">
        <v>104</v>
      </c>
      <c r="AZ5" s="19" t="s">
        <v>105</v>
      </c>
      <c r="BA5" s="19" t="s">
        <v>106</v>
      </c>
      <c r="BB5" s="19" t="s">
        <v>107</v>
      </c>
      <c r="BC5" s="19" t="s">
        <v>108</v>
      </c>
      <c r="BD5" s="19" t="s">
        <v>109</v>
      </c>
      <c r="BE5" s="19" t="s">
        <v>110</v>
      </c>
      <c r="BF5" s="19" t="s">
        <v>111</v>
      </c>
      <c r="BG5" s="19" t="s">
        <v>112</v>
      </c>
      <c r="BH5" s="19" t="s">
        <v>113</v>
      </c>
      <c r="BI5" s="19"/>
      <c r="BJ5" s="19" t="s">
        <v>14</v>
      </c>
      <c r="BK5" s="19" t="s">
        <v>115</v>
      </c>
      <c r="BL5" s="19" t="s">
        <v>116</v>
      </c>
      <c r="BM5" s="19" t="s">
        <v>117</v>
      </c>
      <c r="BN5" s="98" t="s">
        <v>118</v>
      </c>
      <c r="BO5" s="98" t="s">
        <v>11</v>
      </c>
      <c r="BP5" s="20" t="s">
        <v>88</v>
      </c>
      <c r="BQ5" s="19" t="s">
        <v>90</v>
      </c>
      <c r="BR5" s="19" t="s">
        <v>91</v>
      </c>
      <c r="BS5" s="19" t="s">
        <v>92</v>
      </c>
      <c r="BT5" s="19" t="s">
        <v>93</v>
      </c>
      <c r="BU5" s="19" t="s">
        <v>94</v>
      </c>
      <c r="BV5" s="19" t="s">
        <v>95</v>
      </c>
      <c r="BW5" s="19" t="s">
        <v>96</v>
      </c>
      <c r="BX5" s="19" t="s">
        <v>97</v>
      </c>
      <c r="BY5" s="19" t="s">
        <v>98</v>
      </c>
      <c r="BZ5" s="19" t="s">
        <v>99</v>
      </c>
      <c r="CA5" s="19" t="s">
        <v>100</v>
      </c>
      <c r="CB5" s="19" t="s">
        <v>101</v>
      </c>
      <c r="CC5" s="19" t="s">
        <v>102</v>
      </c>
      <c r="CD5" s="19" t="s">
        <v>103</v>
      </c>
      <c r="CE5" s="19" t="s">
        <v>104</v>
      </c>
      <c r="CF5" s="19" t="s">
        <v>105</v>
      </c>
      <c r="CG5" s="19" t="s">
        <v>106</v>
      </c>
      <c r="CH5" s="19" t="s">
        <v>107</v>
      </c>
      <c r="CI5" s="19" t="s">
        <v>108</v>
      </c>
      <c r="CJ5" s="19" t="s">
        <v>109</v>
      </c>
      <c r="CK5" s="19" t="s">
        <v>110</v>
      </c>
      <c r="CL5" s="19" t="s">
        <v>111</v>
      </c>
      <c r="CM5" s="19" t="s">
        <v>112</v>
      </c>
      <c r="CN5" s="19" t="s">
        <v>113</v>
      </c>
      <c r="CO5" s="19" t="s">
        <v>114</v>
      </c>
      <c r="CP5" s="19" t="s">
        <v>14</v>
      </c>
      <c r="CQ5" s="19" t="s">
        <v>115</v>
      </c>
      <c r="CR5" s="19" t="s">
        <v>116</v>
      </c>
      <c r="CS5" s="19" t="s">
        <v>117</v>
      </c>
      <c r="CT5" s="98" t="s">
        <v>118</v>
      </c>
      <c r="CU5" s="98" t="s">
        <v>11</v>
      </c>
      <c r="CV5" s="20" t="s">
        <v>90</v>
      </c>
      <c r="CW5" s="19" t="s">
        <v>92</v>
      </c>
      <c r="CX5" s="19" t="s">
        <v>93</v>
      </c>
      <c r="CY5" s="19" t="s">
        <v>94</v>
      </c>
      <c r="CZ5" s="19" t="s">
        <v>95</v>
      </c>
      <c r="DA5" s="19" t="s">
        <v>96</v>
      </c>
      <c r="DB5" s="19" t="s">
        <v>97</v>
      </c>
      <c r="DC5" s="18" t="s">
        <v>98</v>
      </c>
      <c r="DD5" s="18" t="s">
        <v>99</v>
      </c>
      <c r="DE5" s="18" t="s">
        <v>100</v>
      </c>
      <c r="DF5" s="18" t="s">
        <v>101</v>
      </c>
      <c r="DG5" s="19" t="s">
        <v>102</v>
      </c>
      <c r="DH5" s="19" t="s">
        <v>103</v>
      </c>
      <c r="DI5" s="19" t="s">
        <v>104</v>
      </c>
      <c r="DJ5" s="19" t="s">
        <v>105</v>
      </c>
      <c r="DK5" s="19" t="s">
        <v>106</v>
      </c>
      <c r="DL5" s="19" t="s">
        <v>107</v>
      </c>
      <c r="DM5" s="19" t="s">
        <v>108</v>
      </c>
      <c r="DN5" s="19" t="s">
        <v>109</v>
      </c>
      <c r="DO5" s="19" t="s">
        <v>110</v>
      </c>
      <c r="DP5" s="45" t="s">
        <v>111</v>
      </c>
      <c r="DQ5" s="77" t="s">
        <v>112</v>
      </c>
      <c r="DR5" s="77" t="s">
        <v>113</v>
      </c>
      <c r="DS5" s="77" t="s">
        <v>114</v>
      </c>
      <c r="DT5" s="77" t="s">
        <v>14</v>
      </c>
      <c r="DU5" s="77" t="s">
        <v>115</v>
      </c>
      <c r="DV5" s="77" t="s">
        <v>116</v>
      </c>
      <c r="DW5" s="19" t="s">
        <v>117</v>
      </c>
      <c r="DX5" s="98" t="s">
        <v>118</v>
      </c>
    </row>
    <row r="6" spans="1:128">
      <c r="A6" s="1" t="s">
        <v>119</v>
      </c>
      <c r="B6" s="1">
        <v>32387</v>
      </c>
      <c r="C6" s="1">
        <v>34510</v>
      </c>
      <c r="D6" s="1">
        <v>36600</v>
      </c>
      <c r="E6" s="1">
        <v>38320</v>
      </c>
      <c r="F6" s="1">
        <v>38271</v>
      </c>
      <c r="G6" s="1">
        <v>39889</v>
      </c>
      <c r="H6" s="1">
        <f>((40910*25966)+(40220*33096))/(25966+33096)</f>
        <v>40523.351393450946</v>
      </c>
      <c r="I6" s="6">
        <f>((42020*26799)+(41030*29780))/(26799+29780)</f>
        <v>41498.919740539779</v>
      </c>
      <c r="J6" s="1">
        <v>43297</v>
      </c>
      <c r="K6" s="1">
        <v>44698</v>
      </c>
      <c r="L6" s="1">
        <v>44798.304340840907</v>
      </c>
      <c r="M6" s="7">
        <v>46060.47785533734</v>
      </c>
      <c r="N6" s="1">
        <v>46053</v>
      </c>
      <c r="O6" s="1">
        <v>48304</v>
      </c>
      <c r="P6" s="7">
        <v>50370.977036605298</v>
      </c>
      <c r="Q6" s="22">
        <v>51287.885870496</v>
      </c>
      <c r="R6" s="22">
        <v>53315.926843424109</v>
      </c>
      <c r="S6" s="22">
        <v>54822.76814562951</v>
      </c>
      <c r="T6" s="22">
        <v>56775.118281004085</v>
      </c>
      <c r="U6" s="22">
        <v>58841.983434807378</v>
      </c>
      <c r="V6" s="22">
        <v>60207.821582073484</v>
      </c>
      <c r="W6" s="36">
        <v>61274.02064271368</v>
      </c>
      <c r="X6" s="36">
        <v>61429.083647394837</v>
      </c>
      <c r="Y6" s="36">
        <v>61621</v>
      </c>
      <c r="Z6" s="36">
        <v>58578.585195100357</v>
      </c>
      <c r="AA6" s="36">
        <v>57955.871470767823</v>
      </c>
      <c r="AB6" s="36">
        <v>59009.625743617013</v>
      </c>
      <c r="AC6" s="36">
        <v>60422.139566484453</v>
      </c>
      <c r="AD6" s="36">
        <v>46387.167628138617</v>
      </c>
      <c r="AE6" s="36">
        <v>64199.610721133955</v>
      </c>
      <c r="AF6" s="2">
        <v>65838.552733845936</v>
      </c>
      <c r="AG6" s="2">
        <v>67269.265465993434</v>
      </c>
      <c r="AH6" s="2">
        <v>67336.553856026192</v>
      </c>
      <c r="AI6" s="14"/>
      <c r="AZ6" s="27"/>
      <c r="BA6" s="27"/>
      <c r="BB6" s="27"/>
      <c r="BC6" s="27"/>
      <c r="BD6" s="27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44" t="s">
        <v>120</v>
      </c>
      <c r="BQ6" s="45" t="s">
        <v>120</v>
      </c>
      <c r="BR6" s="45" t="s">
        <v>120</v>
      </c>
      <c r="BS6" s="45" t="s">
        <v>120</v>
      </c>
      <c r="BT6" s="45" t="s">
        <v>120</v>
      </c>
      <c r="BU6" s="45" t="s">
        <v>120</v>
      </c>
      <c r="BV6" s="45" t="s">
        <v>120</v>
      </c>
      <c r="BW6" s="45" t="s">
        <v>120</v>
      </c>
      <c r="BX6" s="45" t="s">
        <v>120</v>
      </c>
      <c r="BY6" s="45" t="s">
        <v>120</v>
      </c>
      <c r="BZ6" s="45" t="s">
        <v>120</v>
      </c>
      <c r="CA6" s="45" t="s">
        <v>120</v>
      </c>
      <c r="CB6" s="45" t="s">
        <v>120</v>
      </c>
      <c r="CC6" s="45" t="s">
        <v>120</v>
      </c>
      <c r="CD6" s="45" t="s">
        <v>120</v>
      </c>
      <c r="CE6" s="45" t="s">
        <v>120</v>
      </c>
      <c r="CF6" s="45" t="s">
        <v>120</v>
      </c>
      <c r="CG6" s="45">
        <v>42278</v>
      </c>
      <c r="CH6" s="45" t="s">
        <v>120</v>
      </c>
      <c r="CI6" s="45" t="s">
        <v>120</v>
      </c>
      <c r="CJ6" s="45" t="s">
        <v>120</v>
      </c>
      <c r="CK6" s="45">
        <v>47317.248314606739</v>
      </c>
      <c r="CL6" s="6">
        <v>45750</v>
      </c>
      <c r="CM6" s="6">
        <v>43097.814764916766</v>
      </c>
      <c r="CN6" s="6">
        <v>62142.186068473202</v>
      </c>
      <c r="CO6" s="6">
        <v>62789.349844145727</v>
      </c>
      <c r="CP6" s="6">
        <v>63660.784044442604</v>
      </c>
      <c r="CR6" s="6">
        <v>46405.328715981355</v>
      </c>
      <c r="CS6" s="2">
        <v>41824.389927812197</v>
      </c>
      <c r="CT6" s="2">
        <v>42393.161311262578</v>
      </c>
      <c r="CU6" s="2"/>
      <c r="CV6" s="15"/>
      <c r="CW6" s="6"/>
      <c r="CX6" s="6"/>
      <c r="CY6" s="6"/>
      <c r="CZ6" s="6"/>
      <c r="DH6"/>
      <c r="DJ6" s="27"/>
      <c r="DK6" s="27"/>
      <c r="DL6" s="27"/>
      <c r="DM6" s="27"/>
      <c r="DN6" s="27"/>
      <c r="DO6" s="36"/>
      <c r="DP6" s="36"/>
    </row>
    <row r="7" spans="1:128">
      <c r="A7" s="12" t="s">
        <v>33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v>61309.099054906961</v>
      </c>
      <c r="S7" s="12"/>
      <c r="T7" s="12">
        <v>66007</v>
      </c>
      <c r="U7" s="12">
        <v>68962.393440534943</v>
      </c>
      <c r="V7" s="12">
        <v>71490.031572346765</v>
      </c>
      <c r="W7" s="38">
        <v>72253.80643960544</v>
      </c>
      <c r="X7" s="38">
        <v>72527.339100456476</v>
      </c>
      <c r="Y7" s="38">
        <v>72559</v>
      </c>
      <c r="Z7" s="38">
        <v>67137.255586191051</v>
      </c>
      <c r="AA7" s="38">
        <v>66502.237217296206</v>
      </c>
      <c r="AB7" s="38">
        <v>67792.846766013885</v>
      </c>
      <c r="AC7" s="38">
        <v>69679.904048127588</v>
      </c>
      <c r="AD7" s="38" t="s">
        <v>120</v>
      </c>
      <c r="AE7" s="38">
        <v>73086.65126140666</v>
      </c>
      <c r="AF7" s="38">
        <v>76738.038327078539</v>
      </c>
      <c r="AG7" s="38">
        <v>78561.401636900322</v>
      </c>
      <c r="AH7" s="38">
        <v>82643.576333912453</v>
      </c>
      <c r="AI7" s="3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38" t="s">
        <v>120</v>
      </c>
      <c r="CI7" s="12"/>
      <c r="CJ7" s="12"/>
      <c r="CK7" s="38">
        <v>56476.862129144851</v>
      </c>
      <c r="CL7" s="21" t="s">
        <v>120</v>
      </c>
      <c r="CM7" s="21" t="s">
        <v>120</v>
      </c>
      <c r="CN7" s="21">
        <v>66490.46597498389</v>
      </c>
      <c r="CO7" s="21">
        <v>67415.905790561927</v>
      </c>
      <c r="CP7" s="21">
        <v>69946.243553514651</v>
      </c>
      <c r="CQ7" s="21">
        <v>92627.625449101804</v>
      </c>
      <c r="CR7" s="21">
        <v>97596.031764705884</v>
      </c>
      <c r="CS7" s="38" t="s">
        <v>120</v>
      </c>
      <c r="CT7" s="38" t="s">
        <v>121</v>
      </c>
      <c r="CU7" s="38"/>
      <c r="CV7" s="3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38"/>
      <c r="DP7" s="38"/>
    </row>
    <row r="8" spans="1:128">
      <c r="A8" s="12" t="s">
        <v>47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v>54099.637951832286</v>
      </c>
      <c r="S8" s="12"/>
      <c r="T8" s="12">
        <v>56659</v>
      </c>
      <c r="U8" s="12">
        <v>58405.713183958433</v>
      </c>
      <c r="V8" s="12">
        <v>59837.143968871598</v>
      </c>
      <c r="W8" s="38">
        <v>61360.091739568008</v>
      </c>
      <c r="X8" s="38">
        <v>62031.821724995221</v>
      </c>
      <c r="Y8" s="38">
        <v>62792</v>
      </c>
      <c r="Z8" s="38">
        <v>60855.858923527099</v>
      </c>
      <c r="AA8" s="38">
        <v>59711.667222806376</v>
      </c>
      <c r="AB8" s="38">
        <v>60424.776413952466</v>
      </c>
      <c r="AC8" s="38">
        <v>62654.336578071059</v>
      </c>
      <c r="AD8" s="38" t="s">
        <v>120</v>
      </c>
      <c r="AE8" s="38">
        <v>66708.312714241198</v>
      </c>
      <c r="AF8" s="6">
        <v>68296.532258991792</v>
      </c>
      <c r="AG8" s="6">
        <v>69612.751585536607</v>
      </c>
      <c r="AH8" s="6">
        <v>69450.006174405818</v>
      </c>
      <c r="AI8" s="3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38" t="s">
        <v>120</v>
      </c>
      <c r="CI8" s="12"/>
      <c r="CJ8" s="12"/>
      <c r="CK8" s="38">
        <v>49841.066666666666</v>
      </c>
      <c r="CL8" s="38">
        <v>53286</v>
      </c>
      <c r="CM8" s="38">
        <v>52300.368637724554</v>
      </c>
      <c r="CN8" s="38">
        <v>67612.237908644893</v>
      </c>
      <c r="CO8" s="38">
        <v>69055.799861780717</v>
      </c>
      <c r="CP8" s="38">
        <v>70574.765233900107</v>
      </c>
      <c r="CQ8" s="38"/>
      <c r="CR8" s="38">
        <v>43693.5</v>
      </c>
      <c r="CS8" s="38">
        <v>43693.5</v>
      </c>
      <c r="CT8" s="38" t="s">
        <v>121</v>
      </c>
      <c r="CU8" s="38"/>
      <c r="CV8" s="3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38"/>
      <c r="DP8" s="38"/>
    </row>
    <row r="9" spans="1:128">
      <c r="A9" s="12" t="s">
        <v>60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>
        <v>58071.597257991212</v>
      </c>
      <c r="S9" s="12"/>
      <c r="T9" s="12">
        <v>61452</v>
      </c>
      <c r="U9" s="12">
        <v>62828.955026061056</v>
      </c>
      <c r="V9" s="12">
        <v>64691.620255957634</v>
      </c>
      <c r="W9" s="38">
        <v>65879.396751412423</v>
      </c>
      <c r="X9" s="38">
        <v>66522.125313448589</v>
      </c>
      <c r="Y9" s="38">
        <v>67605</v>
      </c>
      <c r="Z9" s="38">
        <v>60653.46372378568</v>
      </c>
      <c r="AA9" s="38">
        <v>61485.420237797844</v>
      </c>
      <c r="AB9" s="38">
        <v>64486.512423105145</v>
      </c>
      <c r="AC9" s="38">
        <v>66194.898560979651</v>
      </c>
      <c r="AD9" s="38" t="s">
        <v>120</v>
      </c>
      <c r="AE9" s="38">
        <v>69299.368453509349</v>
      </c>
      <c r="AF9" s="38">
        <v>70142.444285379024</v>
      </c>
      <c r="AG9" s="38">
        <v>71565.680472453183</v>
      </c>
      <c r="AH9" s="38">
        <v>73336.635370673961</v>
      </c>
      <c r="AI9" s="3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38" t="s">
        <v>120</v>
      </c>
      <c r="CI9" s="12"/>
      <c r="CJ9" s="12"/>
      <c r="CK9" s="38" t="s">
        <v>120</v>
      </c>
      <c r="CL9" s="21" t="s">
        <v>120</v>
      </c>
      <c r="CM9" s="21" t="s">
        <v>120</v>
      </c>
      <c r="CN9" s="21">
        <v>63838.342482100234</v>
      </c>
      <c r="CO9" s="21">
        <v>62208.410958904111</v>
      </c>
      <c r="CP9" s="21">
        <v>64853.628653295134</v>
      </c>
      <c r="CQ9" s="21"/>
      <c r="CR9" s="21" t="s">
        <v>120</v>
      </c>
      <c r="CS9" s="38">
        <v>50606.25</v>
      </c>
      <c r="CT9" s="38" t="s">
        <v>121</v>
      </c>
      <c r="CU9" s="38"/>
      <c r="CV9" s="3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38"/>
      <c r="DP9" s="38"/>
    </row>
    <row r="10" spans="1:128">
      <c r="A10" s="1" t="s">
        <v>122</v>
      </c>
      <c r="B10" s="1">
        <v>29653</v>
      </c>
      <c r="C10" s="1">
        <v>30438</v>
      </c>
      <c r="D10" s="1">
        <v>31555</v>
      </c>
      <c r="E10" s="1">
        <v>32015</v>
      </c>
      <c r="F10" s="1">
        <v>33557</v>
      </c>
      <c r="G10" s="1">
        <v>33470.357333125001</v>
      </c>
      <c r="H10" s="1">
        <v>34490.800621545022</v>
      </c>
      <c r="I10" s="6">
        <v>36146</v>
      </c>
      <c r="J10" s="7">
        <v>37596</v>
      </c>
      <c r="K10" s="7">
        <v>38828</v>
      </c>
      <c r="L10" s="7">
        <v>38793.449082224921</v>
      </c>
      <c r="M10" s="7">
        <v>40660.590456020807</v>
      </c>
      <c r="N10" s="7">
        <v>41016</v>
      </c>
      <c r="O10" s="7">
        <v>42777</v>
      </c>
      <c r="P10" s="7">
        <v>43501.681131670775</v>
      </c>
      <c r="Q10">
        <v>43848.085641471691</v>
      </c>
      <c r="R10" s="23">
        <v>45240.90979631542</v>
      </c>
      <c r="S10" s="23">
        <v>46732.104044129854</v>
      </c>
      <c r="T10" s="23">
        <v>48439.678115511721</v>
      </c>
      <c r="U10" s="23">
        <v>50190.935566335174</v>
      </c>
      <c r="V10" s="23">
        <v>51451.692097044201</v>
      </c>
      <c r="W10" s="37">
        <v>51671.338241047022</v>
      </c>
      <c r="X10" s="37">
        <v>51679.10817866453</v>
      </c>
      <c r="Y10" s="37">
        <v>51834.101565527541</v>
      </c>
      <c r="Z10" s="37">
        <v>51302.207031921374</v>
      </c>
      <c r="AA10" s="37">
        <v>52158.031710827207</v>
      </c>
      <c r="AB10" s="37">
        <v>52098.724037699285</v>
      </c>
      <c r="AC10" s="37">
        <v>52632.347802568067</v>
      </c>
      <c r="AD10" s="37">
        <v>46387.167628138617</v>
      </c>
      <c r="AE10" s="37">
        <v>54681.072198038353</v>
      </c>
      <c r="AF10" s="21">
        <v>55169.860091800765</v>
      </c>
      <c r="AG10" s="21">
        <v>56304.575815781835</v>
      </c>
      <c r="AH10" s="21">
        <v>53641.762887678735</v>
      </c>
      <c r="AI10" s="14"/>
      <c r="AZ10" s="23"/>
      <c r="BA10" s="23"/>
      <c r="BB10" s="23"/>
      <c r="BC10" s="23"/>
      <c r="BD10" s="23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14">
        <v>24935</v>
      </c>
      <c r="BQ10" s="1">
        <v>32036</v>
      </c>
      <c r="BR10" s="1">
        <v>28597</v>
      </c>
      <c r="BS10" s="1">
        <v>33110</v>
      </c>
      <c r="BT10" s="1">
        <v>29198</v>
      </c>
      <c r="BU10" s="1">
        <v>30607</v>
      </c>
      <c r="BV10" s="1">
        <v>33118</v>
      </c>
      <c r="BW10" s="1">
        <v>34018</v>
      </c>
      <c r="BX10" s="1">
        <v>36132</v>
      </c>
      <c r="BY10" s="1">
        <v>39191.780069060129</v>
      </c>
      <c r="BZ10" s="1">
        <v>38207.607703694492</v>
      </c>
      <c r="CA10" s="1">
        <v>35859.833238565494</v>
      </c>
      <c r="CB10" s="1">
        <v>38365.501408749522</v>
      </c>
      <c r="CC10">
        <v>37974.6445732477</v>
      </c>
      <c r="CD10" s="21">
        <v>39291.762223807433</v>
      </c>
      <c r="CE10" s="21">
        <v>39512.672119788505</v>
      </c>
      <c r="CF10" s="23">
        <v>41019.645365194621</v>
      </c>
      <c r="CG10" s="23">
        <v>42540.236880228033</v>
      </c>
      <c r="CH10" s="23">
        <v>43806.50647405826</v>
      </c>
      <c r="CI10" s="23">
        <v>43840.405358662356</v>
      </c>
      <c r="CJ10" s="23">
        <v>44650.237449161286</v>
      </c>
      <c r="CK10" s="37">
        <v>44617.655667565545</v>
      </c>
      <c r="CL10" s="37">
        <v>44617.655667565545</v>
      </c>
      <c r="CM10" s="37">
        <v>42222.430061519342</v>
      </c>
      <c r="CN10" s="37">
        <v>42036.6004150476</v>
      </c>
      <c r="CO10" s="37">
        <v>40187.770446953116</v>
      </c>
      <c r="CP10" s="37">
        <v>39773.08091226031</v>
      </c>
      <c r="CQ10" s="37"/>
      <c r="CR10" s="37">
        <v>41489.640681991688</v>
      </c>
      <c r="CS10" s="21">
        <v>41760.094970465107</v>
      </c>
      <c r="CT10" s="21">
        <v>42393.161311262578</v>
      </c>
      <c r="CU10" s="21"/>
      <c r="CV10" s="15"/>
      <c r="CW10" s="6"/>
      <c r="CX10" s="6"/>
      <c r="CY10" s="6"/>
      <c r="CZ10" s="6"/>
      <c r="DE10" s="11"/>
      <c r="DH10"/>
      <c r="DJ10" s="23"/>
      <c r="DK10" s="23"/>
      <c r="DL10" s="23"/>
      <c r="DM10" s="23"/>
      <c r="DN10" s="23"/>
      <c r="DO10" s="37"/>
      <c r="DP10" s="37"/>
    </row>
    <row r="11" spans="1:128">
      <c r="J11" s="7"/>
      <c r="K11" s="7"/>
      <c r="L11" s="7"/>
      <c r="M11" s="7"/>
      <c r="Q11"/>
      <c r="R11"/>
      <c r="S11"/>
      <c r="T11"/>
      <c r="U11"/>
      <c r="V11"/>
      <c r="W11" s="21"/>
      <c r="X11" s="21"/>
      <c r="Y11" s="21"/>
      <c r="Z11" s="21">
        <f t="shared" ref="Z11" si="0">(Z10/Z6)*100</f>
        <v>87.578433075936431</v>
      </c>
      <c r="AA11" s="21"/>
      <c r="AB11" s="21"/>
      <c r="AC11" s="21"/>
      <c r="AD11" s="21"/>
      <c r="AE11" s="101">
        <f t="shared" ref="AE11:AH11" si="1">(AE10/AE6)*100</f>
        <v>85.173526106814563</v>
      </c>
      <c r="AF11" s="101">
        <f t="shared" si="1"/>
        <v>83.795675635256387</v>
      </c>
      <c r="AG11" s="101">
        <f t="shared" si="1"/>
        <v>83.700298235373822</v>
      </c>
      <c r="AH11" s="101">
        <f t="shared" si="1"/>
        <v>79.662174281106516</v>
      </c>
      <c r="AI11" s="14"/>
      <c r="AZ11"/>
      <c r="BA11"/>
      <c r="BB11"/>
      <c r="BC11"/>
      <c r="BD1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14"/>
      <c r="CB11" s="12"/>
      <c r="CD11" s="21"/>
      <c r="CE11" s="21"/>
      <c r="CF11"/>
      <c r="CG11"/>
      <c r="CH11"/>
      <c r="CI11"/>
      <c r="CJ11"/>
      <c r="CK11" s="21"/>
      <c r="CL11" s="21"/>
      <c r="CM11" s="21"/>
      <c r="CN11" s="21"/>
      <c r="CO11" s="21"/>
      <c r="CP11" s="21"/>
      <c r="CQ11" s="21"/>
      <c r="CR11" s="21"/>
      <c r="CV11" s="14"/>
      <c r="DE11" s="11"/>
      <c r="DH11"/>
      <c r="DJ11"/>
      <c r="DK11"/>
      <c r="DL11"/>
      <c r="DM11"/>
      <c r="DN11"/>
      <c r="DO11" s="21"/>
      <c r="DP11" s="21"/>
    </row>
    <row r="12" spans="1:128">
      <c r="A12" s="1" t="s">
        <v>17</v>
      </c>
      <c r="B12" s="1">
        <v>30411</v>
      </c>
      <c r="C12" s="1">
        <v>30529</v>
      </c>
      <c r="D12" s="1">
        <v>32615</v>
      </c>
      <c r="E12" s="1">
        <v>32542</v>
      </c>
      <c r="F12" s="1">
        <v>31639.031124807399</v>
      </c>
      <c r="G12" s="1">
        <v>34244.669723110303</v>
      </c>
      <c r="H12" s="1">
        <v>37944</v>
      </c>
      <c r="I12" s="1">
        <v>38286</v>
      </c>
      <c r="J12" s="1">
        <v>38092.991703866013</v>
      </c>
      <c r="K12" s="1">
        <v>38214</v>
      </c>
      <c r="L12" s="1">
        <v>42608.251703372822</v>
      </c>
      <c r="M12" s="1">
        <v>42920.593375923134</v>
      </c>
      <c r="N12" s="43">
        <f>((O12-M12)/2)+M12</f>
        <v>43154.02274960863</v>
      </c>
      <c r="O12" s="1">
        <v>43387.452123294119</v>
      </c>
      <c r="P12" s="1">
        <v>44532.205888234501</v>
      </c>
      <c r="Q12">
        <v>44318.435054144196</v>
      </c>
      <c r="R12">
        <v>44549.101439665217</v>
      </c>
      <c r="S12">
        <v>47497.357884324985</v>
      </c>
      <c r="T12">
        <v>49512.98067339907</v>
      </c>
      <c r="U12">
        <v>53187.135737129574</v>
      </c>
      <c r="V12">
        <v>53081.219350737803</v>
      </c>
      <c r="W12" s="21">
        <v>53422.743054463281</v>
      </c>
      <c r="X12" s="21">
        <v>53018.942272532433</v>
      </c>
      <c r="Y12" s="21">
        <v>53163.426363564577</v>
      </c>
      <c r="Z12" s="21">
        <v>53890.58005049418</v>
      </c>
      <c r="AA12" s="21">
        <v>52546.053207300371</v>
      </c>
      <c r="AB12" s="21">
        <v>53106.961676420615</v>
      </c>
      <c r="AC12" s="21">
        <v>51340.977497255764</v>
      </c>
      <c r="AD12" s="21">
        <v>51617.529069767443</v>
      </c>
      <c r="AE12" s="21">
        <v>53386.606969205837</v>
      </c>
      <c r="AF12" s="21">
        <v>55298.454801729</v>
      </c>
      <c r="AG12" s="21">
        <v>59025.725627553998</v>
      </c>
      <c r="AH12" s="21">
        <v>60746.867975995636</v>
      </c>
      <c r="AI12" s="46">
        <f t="shared" ref="AI12:AI27" si="2">IF(B12&gt;0,RANK(B12,B$12:B$27),+B12)</f>
        <v>6</v>
      </c>
      <c r="AJ12" s="47">
        <f t="shared" ref="AJ12:AJ27" si="3">IF(C12&gt;0,RANK(C12,C$12:C$27),+C12)</f>
        <v>7</v>
      </c>
      <c r="AK12" s="47">
        <f t="shared" ref="AK12:AK27" si="4">IF(D12&gt;0,RANK(D12,D$12:D$27),+D12)</f>
        <v>7</v>
      </c>
      <c r="AL12" s="47">
        <f t="shared" ref="AL12:AL27" si="5">IF(E12&gt;0,RANK(E12,E$12:E$27),+E12)</f>
        <v>6</v>
      </c>
      <c r="AM12" s="47">
        <f t="shared" ref="AM12:AM27" si="6">IF(F12&gt;0,RANK(F12,F$12:F$27),+F12)</f>
        <v>8</v>
      </c>
      <c r="AN12" s="47">
        <f t="shared" ref="AN12:AN27" si="7">IF(G12&gt;0,RANK(G12,G$12:G$27),+G12)</f>
        <v>6</v>
      </c>
      <c r="AO12" s="47">
        <f t="shared" ref="AO12:AO27" si="8">IF(H12&gt;0,RANK(H12,H$12:H$27),+H12)</f>
        <v>3</v>
      </c>
      <c r="AP12" s="47">
        <f t="shared" ref="AP12:AP27" si="9">IF(I12&gt;0,RANK(I12,I$12:I$27),+I12)</f>
        <v>3</v>
      </c>
      <c r="AQ12" s="47">
        <f t="shared" ref="AQ12:AQ27" si="10">IF(J12&gt;0,RANK(J12,J$12:J$27),+J12)</f>
        <v>6</v>
      </c>
      <c r="AR12" s="47">
        <f t="shared" ref="AR12:AR27" si="11">IF(K12&gt;0,RANK(K12,K$12:K$27),+K12)</f>
        <v>7</v>
      </c>
      <c r="AS12" s="47">
        <f t="shared" ref="AS12:AS27" si="12">IF(L12&gt;0,RANK(L12,L$12:L$27),+L12)</f>
        <v>3</v>
      </c>
      <c r="AT12" s="47">
        <f t="shared" ref="AT12:AT27" si="13">IF(M12&gt;0,RANK(M12,M$12:M$27),+M12)</f>
        <v>5</v>
      </c>
      <c r="AU12" s="43">
        <f t="shared" ref="AU12:AU27" si="14">IF(N12&gt;0,RANK(N12,N$12:N$27),+N12)</f>
        <v>6</v>
      </c>
      <c r="AV12" s="43">
        <f t="shared" ref="AV12:AV27" si="15">IF(O12&gt;0,RANK(O12,O$12:O$27),+O12)</f>
        <v>8</v>
      </c>
      <c r="AW12" s="43">
        <f t="shared" ref="AW12:AW27" si="16">IF(P12&gt;0,RANK(P12,P$12:P$27),+P12)</f>
        <v>7</v>
      </c>
      <c r="AX12" s="43">
        <f t="shared" ref="AX12:AX27" si="17">IF(Q12&gt;0,RANK(Q12,Q$12:Q$27),+Q12)</f>
        <v>7</v>
      </c>
      <c r="AY12" s="43">
        <f t="shared" ref="AY12:AY27" si="18">IF(R12&gt;0,RANK(R12,R$12:R$27),+R12)</f>
        <v>7</v>
      </c>
      <c r="AZ12" s="43">
        <f>IF(S12&gt;0,RANK(S12,S$12:S$65),+S12)</f>
        <v>6</v>
      </c>
      <c r="BA12" s="43">
        <f t="shared" ref="BA12:BA27" si="19">IF(T12&gt;0,RANK(T12,T$12:T$27),+T12)</f>
        <v>5</v>
      </c>
      <c r="BB12" s="43">
        <f t="shared" ref="BB12:BB27" si="20">IF(U12&gt;0,RANK(U12,U$12:U$27),+U12)</f>
        <v>4</v>
      </c>
      <c r="BC12" s="43">
        <f t="shared" ref="BC12:BC27" si="21">IF(V12&gt;0,RANK(V12,V$12:V$27),+V12)</f>
        <v>5</v>
      </c>
      <c r="BD12" s="43">
        <f t="shared" ref="BD12:BD27" si="22">IF(W12&gt;0,RANK(W12,W$12:W$27),+W12)</f>
        <v>5</v>
      </c>
      <c r="BE12" s="43">
        <f t="shared" ref="BE12:BE27" si="23">IF(X12&gt;0,RANK(X12,X$12:X$27),+X12)</f>
        <v>6</v>
      </c>
      <c r="BF12" s="43">
        <f t="shared" ref="BF12:BF27" si="24">IF(Y12&gt;0,RANK(Y12,Y$12:Y$27),+Y12)</f>
        <v>5</v>
      </c>
      <c r="BG12" s="43">
        <f t="shared" ref="BG12:BG27" si="25">IF(Z12&gt;0,RANK(Z12,Z$12:Z$27),+Z12)</f>
        <v>5</v>
      </c>
      <c r="BH12" s="43">
        <f t="shared" ref="BH12:BH27" si="26">IF(AA12&gt;0,RANK(AA12,AA$12:AA$27),+AA12)</f>
        <v>6</v>
      </c>
      <c r="BI12" s="43">
        <f t="shared" ref="BI12:BI27" si="27">IF(AB12&gt;0,RANK(AB12,AB$12:AB$27),+AB12)</f>
        <v>6</v>
      </c>
      <c r="BJ12" s="43">
        <f t="shared" ref="BJ12:BJ27" si="28">IF(AC12&gt;0,RANK(AC12,AC$12:AC$27),+AC12)</f>
        <v>6</v>
      </c>
      <c r="BK12" s="43">
        <f t="shared" ref="BK12:BK27" si="29">IF(AD12&gt;0,RANK(AD12,AD$12:AD$27),+AD12)</f>
        <v>5</v>
      </c>
      <c r="BL12" s="43">
        <f t="shared" ref="BL12:BO27" si="30">IF(AE12&gt;0,RANK(AE12,AE$12:AE$27),+AE12)</f>
        <v>6</v>
      </c>
      <c r="BM12" s="43">
        <f t="shared" si="30"/>
        <v>6</v>
      </c>
      <c r="BN12" s="43">
        <f t="shared" si="30"/>
        <v>5</v>
      </c>
      <c r="BO12" s="43">
        <f t="shared" si="30"/>
        <v>3</v>
      </c>
      <c r="BP12" s="14">
        <v>31160</v>
      </c>
      <c r="BQ12" s="1">
        <v>36176</v>
      </c>
      <c r="BR12" s="1">
        <v>35389</v>
      </c>
      <c r="BS12" s="1">
        <v>35466</v>
      </c>
      <c r="BT12" s="1">
        <v>35926</v>
      </c>
      <c r="BU12" s="1">
        <v>38245</v>
      </c>
      <c r="BV12" s="1">
        <v>38097</v>
      </c>
      <c r="BW12" s="1">
        <v>38782</v>
      </c>
      <c r="BX12" s="1">
        <v>40816</v>
      </c>
      <c r="BY12" s="1">
        <v>45629.437168750002</v>
      </c>
      <c r="BZ12" s="1">
        <v>47221.288985187981</v>
      </c>
      <c r="CA12" s="6" t="s">
        <v>121</v>
      </c>
      <c r="CB12" s="12">
        <v>46335.557477821014</v>
      </c>
      <c r="CC12">
        <v>47290.012120823973</v>
      </c>
      <c r="CD12" s="21">
        <v>44976.54614776119</v>
      </c>
      <c r="CE12" s="21">
        <v>45820.192540522876</v>
      </c>
      <c r="CF12">
        <v>48350.850828774186</v>
      </c>
      <c r="CG12">
        <v>51554.76351342105</v>
      </c>
      <c r="CH12">
        <v>53740.331994701985</v>
      </c>
      <c r="CI12">
        <v>56172.371456774192</v>
      </c>
      <c r="CJ12">
        <v>53687.952004907973</v>
      </c>
      <c r="CK12" s="21">
        <v>53421.884542857144</v>
      </c>
      <c r="CL12" s="21">
        <v>53109.070069798654</v>
      </c>
      <c r="CM12" s="21">
        <v>50864.227946358485</v>
      </c>
      <c r="CN12" s="21">
        <v>56340.19537235851</v>
      </c>
      <c r="CO12" s="21">
        <v>52434.391304347831</v>
      </c>
      <c r="CP12" s="21">
        <v>52214.932692307695</v>
      </c>
      <c r="CQ12" s="21" t="s">
        <v>120</v>
      </c>
      <c r="CR12" s="21">
        <v>52518.762836185822</v>
      </c>
      <c r="CS12" s="21">
        <v>51100.637019230766</v>
      </c>
      <c r="CT12" s="21">
        <v>46209.586956521736</v>
      </c>
      <c r="CU12" s="21"/>
      <c r="CV12" s="46">
        <v>1</v>
      </c>
      <c r="CW12" s="47">
        <v>1</v>
      </c>
      <c r="CX12" s="47">
        <v>1</v>
      </c>
      <c r="CY12" s="47">
        <v>1</v>
      </c>
      <c r="CZ12" s="47">
        <v>1</v>
      </c>
      <c r="DA12" s="47">
        <v>1</v>
      </c>
      <c r="DB12" s="47">
        <v>1</v>
      </c>
      <c r="DC12" s="47">
        <v>1</v>
      </c>
      <c r="DD12" s="47">
        <v>1</v>
      </c>
      <c r="DE12" s="47"/>
      <c r="DF12" s="47">
        <v>1</v>
      </c>
      <c r="DG12" s="43">
        <f t="shared" ref="DG12:DO12" si="31">IF(CC12&gt;0,RANK(CC12,CC$12:CC$27),+CC12)</f>
        <v>1</v>
      </c>
      <c r="DH12" s="43">
        <f t="shared" si="31"/>
        <v>1</v>
      </c>
      <c r="DI12" s="43">
        <f t="shared" si="31"/>
        <v>1</v>
      </c>
      <c r="DJ12" s="43">
        <f t="shared" si="31"/>
        <v>1</v>
      </c>
      <c r="DK12" s="43">
        <f t="shared" si="31"/>
        <v>1</v>
      </c>
      <c r="DL12" s="43">
        <f t="shared" si="31"/>
        <v>1</v>
      </c>
      <c r="DM12" s="43">
        <f t="shared" si="31"/>
        <v>1</v>
      </c>
      <c r="DN12" s="43">
        <f t="shared" si="31"/>
        <v>1</v>
      </c>
      <c r="DO12" s="43">
        <f t="shared" si="31"/>
        <v>1</v>
      </c>
      <c r="DP12" s="43">
        <f t="shared" ref="DP12:DT27" si="32">IF(CL12&gt;0,RANK(CL12,CL$12:CL$27),+CL12)</f>
        <v>1</v>
      </c>
      <c r="DQ12" s="43">
        <f t="shared" si="32"/>
        <v>1</v>
      </c>
      <c r="DR12" s="43">
        <f t="shared" si="32"/>
        <v>1</v>
      </c>
      <c r="DS12" s="43">
        <f t="shared" si="32"/>
        <v>1</v>
      </c>
      <c r="DT12" s="43">
        <f t="shared" si="32"/>
        <v>1</v>
      </c>
      <c r="DU12" s="43" t="str">
        <f t="shared" ref="DU12:DU27" si="33">IF(CQ12&gt;0,RANK(CQ12,CQ$12:CQ$27),+CQ12)</f>
        <v>NA</v>
      </c>
      <c r="DV12" s="43">
        <f t="shared" ref="DV12:DV27" si="34">IF(CR12&gt;0,RANK(CR12,CR$12:CR$27),+CR12)</f>
        <v>1</v>
      </c>
      <c r="DW12" s="43">
        <f t="shared" ref="DW12" si="35">IF(CS12&gt;0,RANK(CS12,CS$12:CS$27),+CS12)</f>
        <v>2</v>
      </c>
      <c r="DX12" s="43">
        <f t="shared" ref="DX12" si="36">IF(CT12&gt;0,RANK(CT12,CT$12:CT$27),+CT12)</f>
        <v>3</v>
      </c>
    </row>
    <row r="13" spans="1:128">
      <c r="A13" s="1" t="s">
        <v>18</v>
      </c>
      <c r="B13" s="1">
        <v>24590</v>
      </c>
      <c r="C13" s="1">
        <v>26173</v>
      </c>
      <c r="D13" s="1">
        <v>27310</v>
      </c>
      <c r="E13" s="1">
        <v>28774</v>
      </c>
      <c r="F13" s="1">
        <v>29325.227006911198</v>
      </c>
      <c r="G13" s="1">
        <v>29110.484886649901</v>
      </c>
      <c r="H13" s="1">
        <v>29839</v>
      </c>
      <c r="I13" s="1">
        <v>30596</v>
      </c>
      <c r="J13" s="1">
        <v>32119.041311932204</v>
      </c>
      <c r="K13" s="1">
        <v>32880</v>
      </c>
      <c r="L13" s="1">
        <v>34276.188617137333</v>
      </c>
      <c r="M13" s="1">
        <v>34534.910394194143</v>
      </c>
      <c r="N13" s="1">
        <v>35702.023526320343</v>
      </c>
      <c r="O13" s="1">
        <v>36778.011640328717</v>
      </c>
      <c r="P13" s="1">
        <v>37655.420745658463</v>
      </c>
      <c r="Q13" s="6">
        <v>38430.542492301887</v>
      </c>
      <c r="R13" s="6">
        <v>39765.893158502993</v>
      </c>
      <c r="S13" s="6">
        <v>41138.753353795575</v>
      </c>
      <c r="T13" s="6">
        <v>42654.398937593978</v>
      </c>
      <c r="U13" s="6">
        <v>44014.48770416942</v>
      </c>
      <c r="V13" s="6">
        <v>42374.611796969337</v>
      </c>
      <c r="W13" s="6">
        <v>43555.944535703915</v>
      </c>
      <c r="X13" s="6">
        <v>43576.138634502102</v>
      </c>
      <c r="Y13" s="6">
        <v>43996.935908215026</v>
      </c>
      <c r="Z13" s="6">
        <v>43546.377554553517</v>
      </c>
      <c r="AA13" s="6">
        <v>43845.371326013868</v>
      </c>
      <c r="AB13" s="6">
        <v>44207.091056312107</v>
      </c>
      <c r="AC13" s="6">
        <v>44817.506073802433</v>
      </c>
      <c r="AD13" s="6">
        <v>41733.331669865649</v>
      </c>
      <c r="AE13" s="6">
        <v>45327.931346661637</v>
      </c>
      <c r="AF13" s="6">
        <v>45103.187144141441</v>
      </c>
      <c r="AG13" s="6">
        <v>45517.277056277053</v>
      </c>
      <c r="AH13" s="6">
        <v>45198.954712926003</v>
      </c>
      <c r="AI13" s="46">
        <f t="shared" si="2"/>
        <v>15</v>
      </c>
      <c r="AJ13" s="47">
        <f t="shared" si="3"/>
        <v>14</v>
      </c>
      <c r="AK13" s="47">
        <f t="shared" si="4"/>
        <v>15</v>
      </c>
      <c r="AL13" s="47">
        <f t="shared" si="5"/>
        <v>12</v>
      </c>
      <c r="AM13" s="47">
        <f t="shared" si="6"/>
        <v>12</v>
      </c>
      <c r="AN13" s="47">
        <f t="shared" si="7"/>
        <v>14</v>
      </c>
      <c r="AO13" s="47">
        <f t="shared" si="8"/>
        <v>15</v>
      </c>
      <c r="AP13" s="47">
        <f t="shared" si="9"/>
        <v>16</v>
      </c>
      <c r="AQ13" s="47">
        <f t="shared" si="10"/>
        <v>15</v>
      </c>
      <c r="AR13" s="47">
        <f t="shared" si="11"/>
        <v>15</v>
      </c>
      <c r="AS13" s="47">
        <f t="shared" si="12"/>
        <v>14</v>
      </c>
      <c r="AT13" s="47">
        <f t="shared" si="13"/>
        <v>15</v>
      </c>
      <c r="AU13" s="43">
        <f t="shared" si="14"/>
        <v>16</v>
      </c>
      <c r="AV13" s="43">
        <f t="shared" si="15"/>
        <v>16</v>
      </c>
      <c r="AW13" s="43">
        <f t="shared" si="16"/>
        <v>15</v>
      </c>
      <c r="AX13" s="43">
        <f t="shared" si="17"/>
        <v>15</v>
      </c>
      <c r="AY13" s="43">
        <f t="shared" si="18"/>
        <v>16</v>
      </c>
      <c r="AZ13" s="43">
        <f t="shared" ref="AZ13:AZ27" si="37">IF(S13&gt;0,RANK(S13,S$12:S$27),+S13)</f>
        <v>16</v>
      </c>
      <c r="BA13" s="43">
        <f t="shared" si="19"/>
        <v>16</v>
      </c>
      <c r="BB13" s="43">
        <f t="shared" si="20"/>
        <v>16</v>
      </c>
      <c r="BC13" s="43">
        <f t="shared" si="21"/>
        <v>16</v>
      </c>
      <c r="BD13" s="43">
        <f t="shared" si="22"/>
        <v>16</v>
      </c>
      <c r="BE13" s="43">
        <f t="shared" si="23"/>
        <v>16</v>
      </c>
      <c r="BF13" s="43">
        <f t="shared" si="24"/>
        <v>16</v>
      </c>
      <c r="BG13" s="43">
        <f t="shared" si="25"/>
        <v>15</v>
      </c>
      <c r="BH13" s="43">
        <f t="shared" si="26"/>
        <v>15</v>
      </c>
      <c r="BI13" s="43">
        <f t="shared" si="27"/>
        <v>14</v>
      </c>
      <c r="BJ13" s="43">
        <f t="shared" si="28"/>
        <v>14</v>
      </c>
      <c r="BK13" s="43">
        <f t="shared" si="29"/>
        <v>13</v>
      </c>
      <c r="BL13" s="43">
        <f t="shared" si="30"/>
        <v>14</v>
      </c>
      <c r="BM13" s="43">
        <f t="shared" ref="BM13:BM27" si="38">IF(AF13&gt;0,RANK(AF13,AF$12:AF$27),+AF13)</f>
        <v>15</v>
      </c>
      <c r="BN13" s="43">
        <f t="shared" ref="BN13:BO27" si="39">IF(AG13&gt;0,RANK(AG13,AG$12:AG$27),+AG13)</f>
        <v>15</v>
      </c>
      <c r="BO13" s="43">
        <f t="shared" si="39"/>
        <v>14</v>
      </c>
      <c r="BP13" s="14">
        <v>16886</v>
      </c>
      <c r="BQ13" s="6" t="s">
        <v>121</v>
      </c>
      <c r="BR13" s="6" t="s">
        <v>121</v>
      </c>
      <c r="BS13" s="6" t="s">
        <v>121</v>
      </c>
      <c r="BT13" s="6" t="s">
        <v>121</v>
      </c>
      <c r="BU13" s="6" t="s">
        <v>121</v>
      </c>
      <c r="BV13" s="6" t="s">
        <v>121</v>
      </c>
      <c r="BW13" s="6" t="s">
        <v>121</v>
      </c>
      <c r="BX13" s="6" t="s">
        <v>121</v>
      </c>
      <c r="BY13" s="6" t="s">
        <v>121</v>
      </c>
      <c r="BZ13" s="6" t="s">
        <v>121</v>
      </c>
      <c r="CA13" s="6" t="s">
        <v>121</v>
      </c>
      <c r="CB13" s="6" t="s">
        <v>121</v>
      </c>
      <c r="CC13" s="6" t="s">
        <v>121</v>
      </c>
      <c r="CD13" s="21" t="s">
        <v>121</v>
      </c>
      <c r="CE13" s="21" t="s">
        <v>121</v>
      </c>
      <c r="CF13" s="21" t="s">
        <v>121</v>
      </c>
      <c r="CG13" s="21" t="s">
        <v>121</v>
      </c>
      <c r="CH13" s="21" t="s">
        <v>121</v>
      </c>
      <c r="CI13" s="21" t="s">
        <v>121</v>
      </c>
      <c r="CJ13" s="21" t="s">
        <v>121</v>
      </c>
      <c r="CK13" s="21" t="s">
        <v>121</v>
      </c>
      <c r="CL13" s="21" t="s">
        <v>121</v>
      </c>
      <c r="CM13" s="21" t="s">
        <v>121</v>
      </c>
      <c r="CN13" s="21" t="s">
        <v>121</v>
      </c>
      <c r="CO13" s="6" t="s">
        <v>121</v>
      </c>
      <c r="CP13" s="6" t="s">
        <v>121</v>
      </c>
      <c r="CQ13" s="6" t="s">
        <v>120</v>
      </c>
      <c r="CR13" s="6" t="s">
        <v>120</v>
      </c>
      <c r="CS13" s="6" t="s">
        <v>120</v>
      </c>
      <c r="CT13" s="6" t="s">
        <v>121</v>
      </c>
      <c r="CV13" s="46"/>
      <c r="CW13" s="47"/>
      <c r="CX13" s="47"/>
      <c r="CY13" s="47"/>
      <c r="CZ13" s="47"/>
      <c r="DA13" s="47"/>
      <c r="DB13" s="47"/>
      <c r="DC13" s="47"/>
      <c r="DD13" s="47"/>
      <c r="DE13" s="50"/>
      <c r="DF13" s="50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 t="str">
        <f t="shared" si="32"/>
        <v>—</v>
      </c>
      <c r="DS13" s="43" t="str">
        <f t="shared" si="32"/>
        <v>—</v>
      </c>
      <c r="DT13" s="43" t="str">
        <f t="shared" si="32"/>
        <v>—</v>
      </c>
      <c r="DU13" s="43" t="str">
        <f t="shared" si="33"/>
        <v>NA</v>
      </c>
      <c r="DV13" s="43" t="str">
        <f t="shared" si="34"/>
        <v>NA</v>
      </c>
      <c r="DW13" s="43" t="str">
        <f t="shared" ref="DW13:DW27" si="40">IF(CS13&gt;0,RANK(CS13,CS$12:CS$27),+CS13)</f>
        <v>NA</v>
      </c>
      <c r="DX13" s="43" t="str">
        <f t="shared" ref="DX13:DX27" si="41">IF(CT13&gt;0,RANK(CT13,CT$12:CT$27),+CT13)</f>
        <v>—</v>
      </c>
    </row>
    <row r="14" spans="1:128">
      <c r="A14" s="1" t="s">
        <v>19</v>
      </c>
      <c r="B14" s="1">
        <v>32760</v>
      </c>
      <c r="C14" s="1">
        <v>35737.156526460174</v>
      </c>
      <c r="D14" s="1">
        <v>37617</v>
      </c>
      <c r="E14" s="1">
        <v>37644</v>
      </c>
      <c r="F14" s="1">
        <v>39149</v>
      </c>
      <c r="G14" s="1">
        <v>40085</v>
      </c>
      <c r="H14" s="1">
        <v>42191.773220162606</v>
      </c>
      <c r="I14" s="1">
        <v>43015</v>
      </c>
      <c r="J14" s="1">
        <v>43797</v>
      </c>
      <c r="K14" s="1">
        <v>44184</v>
      </c>
      <c r="L14" s="1">
        <v>46315</v>
      </c>
      <c r="M14" s="1">
        <v>47953.984612866661</v>
      </c>
      <c r="N14" s="1">
        <v>51112.6723841196</v>
      </c>
      <c r="O14" s="1">
        <v>52327</v>
      </c>
      <c r="P14" s="1">
        <v>48634.335351290327</v>
      </c>
      <c r="Q14" s="6">
        <v>53798.000734697445</v>
      </c>
      <c r="R14" s="6">
        <v>57894.590308370047</v>
      </c>
      <c r="S14" s="6">
        <v>61253.441405045589</v>
      </c>
      <c r="T14" s="6">
        <v>62658.61368842105</v>
      </c>
      <c r="U14" s="6">
        <v>63767.250493582884</v>
      </c>
      <c r="V14" s="6">
        <v>63827.992744235926</v>
      </c>
      <c r="W14" s="6">
        <v>62779.514551595748</v>
      </c>
      <c r="X14" s="6">
        <v>63804.420643749996</v>
      </c>
      <c r="Y14" s="6">
        <v>64166.660820365534</v>
      </c>
      <c r="Z14" s="6">
        <v>68958.386479777721</v>
      </c>
      <c r="AA14" s="6">
        <v>60362.580450037851</v>
      </c>
      <c r="AB14" s="6">
        <v>58322.254381694256</v>
      </c>
      <c r="AC14" s="6">
        <v>61440.976117285405</v>
      </c>
      <c r="AD14" s="6" t="s">
        <v>120</v>
      </c>
      <c r="AE14" s="6">
        <v>63505.970021413283</v>
      </c>
      <c r="AF14" s="6">
        <v>64793.989968951515</v>
      </c>
      <c r="AG14" s="6">
        <v>65574.35567010309</v>
      </c>
      <c r="AI14" s="46">
        <f t="shared" si="2"/>
        <v>3</v>
      </c>
      <c r="AJ14" s="47">
        <f t="shared" si="3"/>
        <v>2</v>
      </c>
      <c r="AK14" s="47">
        <f t="shared" si="4"/>
        <v>2</v>
      </c>
      <c r="AL14" s="47">
        <f t="shared" si="5"/>
        <v>2</v>
      </c>
      <c r="AM14" s="47">
        <f t="shared" si="6"/>
        <v>2</v>
      </c>
      <c r="AN14" s="47">
        <f t="shared" si="7"/>
        <v>2</v>
      </c>
      <c r="AO14" s="47">
        <f t="shared" si="8"/>
        <v>2</v>
      </c>
      <c r="AP14" s="47">
        <f t="shared" si="9"/>
        <v>2</v>
      </c>
      <c r="AQ14" s="47">
        <f t="shared" si="10"/>
        <v>2</v>
      </c>
      <c r="AR14" s="47">
        <f t="shared" si="11"/>
        <v>2</v>
      </c>
      <c r="AS14" s="47">
        <f t="shared" si="12"/>
        <v>2</v>
      </c>
      <c r="AT14" s="47">
        <f t="shared" si="13"/>
        <v>2</v>
      </c>
      <c r="AU14" s="43">
        <f t="shared" si="14"/>
        <v>1</v>
      </c>
      <c r="AV14" s="43">
        <f t="shared" si="15"/>
        <v>2</v>
      </c>
      <c r="AW14" s="43">
        <f t="shared" si="16"/>
        <v>2</v>
      </c>
      <c r="AX14" s="43">
        <f t="shared" si="17"/>
        <v>2</v>
      </c>
      <c r="AY14" s="43">
        <f t="shared" si="18"/>
        <v>1</v>
      </c>
      <c r="AZ14" s="43">
        <f t="shared" si="37"/>
        <v>1</v>
      </c>
      <c r="BA14" s="43">
        <f t="shared" si="19"/>
        <v>1</v>
      </c>
      <c r="BB14" s="43">
        <f t="shared" si="20"/>
        <v>1</v>
      </c>
      <c r="BC14" s="43">
        <f t="shared" si="21"/>
        <v>2</v>
      </c>
      <c r="BD14" s="43">
        <f t="shared" si="22"/>
        <v>2</v>
      </c>
      <c r="BE14" s="43">
        <f t="shared" si="23"/>
        <v>2</v>
      </c>
      <c r="BF14" s="43">
        <f t="shared" si="24"/>
        <v>2</v>
      </c>
      <c r="BG14" s="43">
        <f t="shared" si="25"/>
        <v>1</v>
      </c>
      <c r="BH14" s="43">
        <f t="shared" si="26"/>
        <v>2</v>
      </c>
      <c r="BI14" s="43">
        <f t="shared" si="27"/>
        <v>3</v>
      </c>
      <c r="BJ14" s="43">
        <f t="shared" si="28"/>
        <v>3</v>
      </c>
      <c r="BK14" s="43" t="str">
        <f t="shared" si="29"/>
        <v>NA</v>
      </c>
      <c r="BL14" s="43">
        <f t="shared" si="30"/>
        <v>2</v>
      </c>
      <c r="BM14" s="43">
        <f t="shared" si="38"/>
        <v>2</v>
      </c>
      <c r="BN14" s="43">
        <f t="shared" si="39"/>
        <v>3</v>
      </c>
      <c r="BO14" s="43">
        <f t="shared" si="39"/>
        <v>0</v>
      </c>
      <c r="BP14" s="15" t="s">
        <v>120</v>
      </c>
      <c r="BQ14" s="6" t="s">
        <v>120</v>
      </c>
      <c r="BR14" s="6" t="s">
        <v>120</v>
      </c>
      <c r="BS14" s="6" t="s">
        <v>120</v>
      </c>
      <c r="BT14" s="6" t="s">
        <v>120</v>
      </c>
      <c r="BU14" s="6" t="s">
        <v>120</v>
      </c>
      <c r="BV14" s="6" t="s">
        <v>120</v>
      </c>
      <c r="BW14" s="6" t="s">
        <v>120</v>
      </c>
      <c r="BX14" s="6" t="s">
        <v>120</v>
      </c>
      <c r="BY14" s="6" t="s">
        <v>120</v>
      </c>
      <c r="BZ14" s="6" t="s">
        <v>120</v>
      </c>
      <c r="CA14" s="6" t="s">
        <v>120</v>
      </c>
      <c r="CB14" s="6" t="s">
        <v>120</v>
      </c>
      <c r="CC14" s="6" t="s">
        <v>120</v>
      </c>
      <c r="CD14" s="21" t="s">
        <v>120</v>
      </c>
      <c r="CE14" s="21" t="s">
        <v>120</v>
      </c>
      <c r="CF14" s="21" t="s">
        <v>120</v>
      </c>
      <c r="CG14" s="21" t="s">
        <v>120</v>
      </c>
      <c r="CH14" s="21" t="s">
        <v>120</v>
      </c>
      <c r="CI14" s="21" t="s">
        <v>120</v>
      </c>
      <c r="CJ14" s="21" t="s">
        <v>120</v>
      </c>
      <c r="CK14" s="21" t="s">
        <v>120</v>
      </c>
      <c r="CL14" s="21" t="s">
        <v>120</v>
      </c>
      <c r="CM14" s="21" t="s">
        <v>120</v>
      </c>
      <c r="CN14" s="21" t="s">
        <v>120</v>
      </c>
      <c r="CO14" s="21" t="s">
        <v>120</v>
      </c>
      <c r="CP14" s="21" t="s">
        <v>120</v>
      </c>
      <c r="CQ14" s="21" t="s">
        <v>120</v>
      </c>
      <c r="CR14" s="21" t="s">
        <v>120</v>
      </c>
      <c r="CS14" s="21" t="s">
        <v>120</v>
      </c>
      <c r="CT14" s="21" t="s">
        <v>121</v>
      </c>
      <c r="CU14" s="21"/>
      <c r="CV14" s="46"/>
      <c r="CW14" s="47"/>
      <c r="CX14" s="47"/>
      <c r="CY14" s="47"/>
      <c r="CZ14" s="47"/>
      <c r="DA14" s="47"/>
      <c r="DB14" s="47"/>
      <c r="DC14" s="47"/>
      <c r="DD14" s="47"/>
      <c r="DE14" s="50"/>
      <c r="DF14" s="50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 t="str">
        <f t="shared" si="32"/>
        <v>NA</v>
      </c>
      <c r="DS14" s="43" t="str">
        <f t="shared" si="32"/>
        <v>NA</v>
      </c>
      <c r="DT14" s="43" t="str">
        <f t="shared" si="32"/>
        <v>NA</v>
      </c>
      <c r="DU14" s="43" t="str">
        <f t="shared" si="33"/>
        <v>NA</v>
      </c>
      <c r="DV14" s="43" t="str">
        <f t="shared" si="34"/>
        <v>NA</v>
      </c>
      <c r="DW14" s="43" t="str">
        <f t="shared" si="40"/>
        <v>NA</v>
      </c>
      <c r="DX14" s="43" t="str">
        <f t="shared" si="41"/>
        <v>—</v>
      </c>
    </row>
    <row r="15" spans="1:128">
      <c r="A15" s="1" t="s">
        <v>20</v>
      </c>
      <c r="B15" s="1">
        <v>33758</v>
      </c>
      <c r="C15" s="1">
        <v>31364</v>
      </c>
      <c r="D15" s="1">
        <v>32706</v>
      </c>
      <c r="E15" s="1">
        <v>33297</v>
      </c>
      <c r="F15" s="1">
        <v>34274</v>
      </c>
      <c r="G15" s="1">
        <v>35818</v>
      </c>
      <c r="H15" s="1">
        <v>36462</v>
      </c>
      <c r="I15" s="1">
        <v>37792</v>
      </c>
      <c r="J15" s="1">
        <v>38198.831761351175</v>
      </c>
      <c r="K15" s="1">
        <v>39148</v>
      </c>
      <c r="L15" s="1">
        <v>40114.171827300481</v>
      </c>
      <c r="M15" s="1">
        <v>41455.430235065774</v>
      </c>
      <c r="N15" s="1">
        <v>43724.628021390374</v>
      </c>
      <c r="O15" s="1">
        <v>44693.641766059845</v>
      </c>
      <c r="P15" s="1">
        <v>45803.058040357813</v>
      </c>
      <c r="Q15" s="6">
        <v>46369.799350121852</v>
      </c>
      <c r="R15" s="6">
        <v>47784.07296391244</v>
      </c>
      <c r="S15" s="6">
        <v>49408.480878603645</v>
      </c>
      <c r="T15" s="6">
        <v>51056.826908249808</v>
      </c>
      <c r="U15" s="6">
        <v>53058.876620900075</v>
      </c>
      <c r="V15" s="6">
        <v>53533.000938438439</v>
      </c>
      <c r="W15" s="6">
        <v>53625.516518784214</v>
      </c>
      <c r="X15" s="6">
        <v>54243.92208265065</v>
      </c>
      <c r="Y15" s="6">
        <v>54585.753821823935</v>
      </c>
      <c r="Z15" s="6">
        <v>55270.779039301313</v>
      </c>
      <c r="AA15" s="6">
        <v>55705.84911392405</v>
      </c>
      <c r="AB15" s="6">
        <v>55728.191431516105</v>
      </c>
      <c r="AC15" s="6">
        <v>56811.910223329483</v>
      </c>
      <c r="AD15" s="6">
        <v>50693.433027522937</v>
      </c>
      <c r="AE15" s="6">
        <v>57858.900778483003</v>
      </c>
      <c r="AF15" s="6">
        <v>57670.575708796343</v>
      </c>
      <c r="AG15" s="6">
        <v>58164.78021327014</v>
      </c>
      <c r="AH15" s="6">
        <v>59444.52127659574</v>
      </c>
      <c r="AI15" s="46">
        <f t="shared" si="2"/>
        <v>2</v>
      </c>
      <c r="AJ15" s="47">
        <f t="shared" si="3"/>
        <v>6</v>
      </c>
      <c r="AK15" s="47">
        <f t="shared" si="4"/>
        <v>6</v>
      </c>
      <c r="AL15" s="47">
        <f t="shared" si="5"/>
        <v>5</v>
      </c>
      <c r="AM15" s="47">
        <f t="shared" si="6"/>
        <v>5</v>
      </c>
      <c r="AN15" s="47">
        <f t="shared" si="7"/>
        <v>4</v>
      </c>
      <c r="AO15" s="47">
        <f t="shared" si="8"/>
        <v>5</v>
      </c>
      <c r="AP15" s="47">
        <f t="shared" si="9"/>
        <v>5</v>
      </c>
      <c r="AQ15" s="47">
        <f t="shared" si="10"/>
        <v>5</v>
      </c>
      <c r="AR15" s="47">
        <f t="shared" si="11"/>
        <v>5</v>
      </c>
      <c r="AS15" s="47">
        <f t="shared" si="12"/>
        <v>6</v>
      </c>
      <c r="AT15" s="47">
        <f t="shared" si="13"/>
        <v>7</v>
      </c>
      <c r="AU15" s="47">
        <f t="shared" si="14"/>
        <v>5</v>
      </c>
      <c r="AV15" s="47">
        <f t="shared" si="15"/>
        <v>5</v>
      </c>
      <c r="AW15" s="47">
        <f t="shared" si="16"/>
        <v>5</v>
      </c>
      <c r="AX15" s="47">
        <f t="shared" si="17"/>
        <v>4</v>
      </c>
      <c r="AY15" s="43">
        <f t="shared" si="18"/>
        <v>3</v>
      </c>
      <c r="AZ15" s="47">
        <f t="shared" si="37"/>
        <v>3</v>
      </c>
      <c r="BA15" s="47">
        <f t="shared" si="19"/>
        <v>4</v>
      </c>
      <c r="BB15" s="47">
        <f t="shared" si="20"/>
        <v>5</v>
      </c>
      <c r="BC15" s="47">
        <f t="shared" si="21"/>
        <v>4</v>
      </c>
      <c r="BD15" s="43">
        <f t="shared" si="22"/>
        <v>4</v>
      </c>
      <c r="BE15" s="43">
        <f t="shared" si="23"/>
        <v>4</v>
      </c>
      <c r="BF15" s="43">
        <f t="shared" si="24"/>
        <v>4</v>
      </c>
      <c r="BG15" s="43">
        <f t="shared" si="25"/>
        <v>4</v>
      </c>
      <c r="BH15" s="43">
        <f t="shared" si="26"/>
        <v>4</v>
      </c>
      <c r="BI15" s="43">
        <f t="shared" si="27"/>
        <v>4</v>
      </c>
      <c r="BJ15" s="43">
        <f t="shared" si="28"/>
        <v>4</v>
      </c>
      <c r="BK15" s="43">
        <f t="shared" si="29"/>
        <v>7</v>
      </c>
      <c r="BL15" s="43">
        <f t="shared" si="30"/>
        <v>5</v>
      </c>
      <c r="BM15" s="43">
        <f t="shared" si="38"/>
        <v>5</v>
      </c>
      <c r="BN15" s="43">
        <f t="shared" si="39"/>
        <v>6</v>
      </c>
      <c r="BO15" s="43">
        <f t="shared" si="39"/>
        <v>4</v>
      </c>
      <c r="BP15" s="14">
        <v>25198</v>
      </c>
      <c r="BQ15" s="6" t="s">
        <v>121</v>
      </c>
      <c r="BR15" s="6" t="s">
        <v>121</v>
      </c>
      <c r="BS15" s="6" t="s">
        <v>121</v>
      </c>
      <c r="BT15" s="6" t="s">
        <v>121</v>
      </c>
      <c r="BU15" s="6" t="s">
        <v>121</v>
      </c>
      <c r="BV15" s="6" t="s">
        <v>121</v>
      </c>
      <c r="BW15" s="6" t="s">
        <v>121</v>
      </c>
      <c r="BX15" s="6" t="s">
        <v>121</v>
      </c>
      <c r="BY15" s="6" t="s">
        <v>121</v>
      </c>
      <c r="BZ15" s="6" t="s">
        <v>121</v>
      </c>
      <c r="CA15" s="6" t="s">
        <v>121</v>
      </c>
      <c r="CB15" s="6" t="s">
        <v>121</v>
      </c>
      <c r="CC15" s="6" t="s">
        <v>121</v>
      </c>
      <c r="CD15" s="6" t="s">
        <v>121</v>
      </c>
      <c r="CE15" s="6" t="s">
        <v>121</v>
      </c>
      <c r="CF15" s="6" t="s">
        <v>121</v>
      </c>
      <c r="CG15" s="6" t="s">
        <v>121</v>
      </c>
      <c r="CH15" s="6" t="s">
        <v>121</v>
      </c>
      <c r="CI15" s="6" t="s">
        <v>121</v>
      </c>
      <c r="CJ15" s="6" t="s">
        <v>121</v>
      </c>
      <c r="CK15" s="6" t="s">
        <v>121</v>
      </c>
      <c r="CL15" s="6" t="s">
        <v>121</v>
      </c>
      <c r="CM15" s="6" t="s">
        <v>121</v>
      </c>
      <c r="CN15" s="6" t="s">
        <v>121</v>
      </c>
      <c r="CO15" s="6" t="s">
        <v>121</v>
      </c>
      <c r="CP15" s="6" t="s">
        <v>121</v>
      </c>
      <c r="CQ15" s="6" t="s">
        <v>120</v>
      </c>
      <c r="CR15" s="6" t="s">
        <v>120</v>
      </c>
      <c r="CS15" s="6" t="s">
        <v>120</v>
      </c>
      <c r="CT15" s="6" t="s">
        <v>121</v>
      </c>
      <c r="CV15" s="46"/>
      <c r="CW15" s="47"/>
      <c r="CX15" s="47"/>
      <c r="CY15" s="47"/>
      <c r="CZ15" s="47"/>
      <c r="DA15" s="47"/>
      <c r="DB15" s="47"/>
      <c r="DC15" s="47"/>
      <c r="DD15" s="47"/>
      <c r="DE15" s="50"/>
      <c r="DF15" s="50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 t="str">
        <f t="shared" si="32"/>
        <v>—</v>
      </c>
      <c r="DS15" s="43" t="str">
        <f t="shared" si="32"/>
        <v>—</v>
      </c>
      <c r="DT15" s="43" t="str">
        <f t="shared" si="32"/>
        <v>—</v>
      </c>
      <c r="DU15" s="43" t="str">
        <f t="shared" si="33"/>
        <v>NA</v>
      </c>
      <c r="DV15" s="43" t="str">
        <f t="shared" si="34"/>
        <v>NA</v>
      </c>
      <c r="DW15" s="43" t="str">
        <f t="shared" si="40"/>
        <v>NA</v>
      </c>
      <c r="DX15" s="43" t="str">
        <f t="shared" si="41"/>
        <v>—</v>
      </c>
    </row>
    <row r="16" spans="1:128">
      <c r="A16" s="1" t="s">
        <v>21</v>
      </c>
      <c r="B16" s="1">
        <v>30134</v>
      </c>
      <c r="C16" s="1">
        <v>31374</v>
      </c>
      <c r="D16" s="1">
        <v>32304</v>
      </c>
      <c r="E16" s="1">
        <v>32222</v>
      </c>
      <c r="F16" s="1">
        <v>32982.954319761702</v>
      </c>
      <c r="G16" s="1">
        <v>33488.967197750702</v>
      </c>
      <c r="H16" s="1">
        <v>35098</v>
      </c>
      <c r="I16" s="1">
        <v>37593</v>
      </c>
      <c r="J16" s="1">
        <v>39567.411611785094</v>
      </c>
      <c r="K16" s="1">
        <v>40887</v>
      </c>
      <c r="L16" s="1">
        <v>42140.961296153917</v>
      </c>
      <c r="M16" s="1">
        <v>44281.027834108652</v>
      </c>
      <c r="N16" s="1">
        <v>44813.588564130434</v>
      </c>
      <c r="O16" s="1">
        <v>46226.521829033336</v>
      </c>
      <c r="P16" s="1">
        <v>47615.156666235489</v>
      </c>
      <c r="Q16">
        <v>46960.906209863671</v>
      </c>
      <c r="R16">
        <v>45977.336260523945</v>
      </c>
      <c r="S16">
        <v>46870.80422469553</v>
      </c>
      <c r="T16">
        <v>45431.333835665551</v>
      </c>
      <c r="U16">
        <v>46601.122141709842</v>
      </c>
      <c r="V16">
        <v>47794.293823316701</v>
      </c>
      <c r="W16" s="21">
        <v>48163.168765206508</v>
      </c>
      <c r="X16" s="21">
        <v>47971.754367968657</v>
      </c>
      <c r="Y16" s="21">
        <v>46682.95063402399</v>
      </c>
      <c r="Z16" s="21">
        <v>47569.866108556918</v>
      </c>
      <c r="AA16" s="21">
        <v>46627.267982502235</v>
      </c>
      <c r="AB16" s="21">
        <v>41928.334120261075</v>
      </c>
      <c r="AC16" s="21">
        <v>42461.177352494131</v>
      </c>
      <c r="AD16" s="21">
        <v>41721.627009646298</v>
      </c>
      <c r="AE16" s="21">
        <v>44345.195445609439</v>
      </c>
      <c r="AF16" s="21">
        <v>44685.928143227473</v>
      </c>
      <c r="AG16" s="21">
        <v>45252.609848484848</v>
      </c>
      <c r="AH16" s="6">
        <v>42385.115247791953</v>
      </c>
      <c r="AI16" s="46">
        <f t="shared" si="2"/>
        <v>7</v>
      </c>
      <c r="AJ16" s="47">
        <f t="shared" si="3"/>
        <v>5</v>
      </c>
      <c r="AK16" s="47">
        <f t="shared" si="4"/>
        <v>8</v>
      </c>
      <c r="AL16" s="47">
        <f t="shared" si="5"/>
        <v>7</v>
      </c>
      <c r="AM16" s="47">
        <f t="shared" si="6"/>
        <v>6</v>
      </c>
      <c r="AN16" s="47">
        <f t="shared" si="7"/>
        <v>7</v>
      </c>
      <c r="AO16" s="47">
        <f t="shared" si="8"/>
        <v>7</v>
      </c>
      <c r="AP16" s="47">
        <f t="shared" si="9"/>
        <v>6</v>
      </c>
      <c r="AQ16" s="47">
        <f t="shared" si="10"/>
        <v>3</v>
      </c>
      <c r="AR16" s="47">
        <f t="shared" si="11"/>
        <v>3</v>
      </c>
      <c r="AS16" s="47">
        <f t="shared" si="12"/>
        <v>5</v>
      </c>
      <c r="AT16" s="47">
        <f t="shared" si="13"/>
        <v>3</v>
      </c>
      <c r="AU16" s="47">
        <f t="shared" si="14"/>
        <v>4</v>
      </c>
      <c r="AV16" s="47">
        <f t="shared" si="15"/>
        <v>4</v>
      </c>
      <c r="AW16" s="47">
        <f t="shared" si="16"/>
        <v>3</v>
      </c>
      <c r="AX16" s="47">
        <f t="shared" si="17"/>
        <v>3</v>
      </c>
      <c r="AY16" s="43">
        <f t="shared" si="18"/>
        <v>6</v>
      </c>
      <c r="AZ16" s="47">
        <f t="shared" si="37"/>
        <v>7</v>
      </c>
      <c r="BA16" s="47">
        <f t="shared" si="19"/>
        <v>10</v>
      </c>
      <c r="BB16" s="47">
        <f t="shared" si="20"/>
        <v>10</v>
      </c>
      <c r="BC16" s="47">
        <f t="shared" si="21"/>
        <v>10</v>
      </c>
      <c r="BD16" s="43">
        <f t="shared" si="22"/>
        <v>11</v>
      </c>
      <c r="BE16" s="43">
        <f t="shared" si="23"/>
        <v>11</v>
      </c>
      <c r="BF16" s="43">
        <f t="shared" si="24"/>
        <v>14</v>
      </c>
      <c r="BG16" s="43">
        <f t="shared" si="25"/>
        <v>10</v>
      </c>
      <c r="BH16" s="43">
        <f t="shared" si="26"/>
        <v>13</v>
      </c>
      <c r="BI16" s="43">
        <f t="shared" si="27"/>
        <v>16</v>
      </c>
      <c r="BJ16" s="43">
        <f t="shared" si="28"/>
        <v>16</v>
      </c>
      <c r="BK16" s="43">
        <f t="shared" si="29"/>
        <v>14</v>
      </c>
      <c r="BL16" s="43">
        <f t="shared" si="30"/>
        <v>16</v>
      </c>
      <c r="BM16" s="43">
        <f t="shared" si="38"/>
        <v>16</v>
      </c>
      <c r="BN16" s="43">
        <f t="shared" si="39"/>
        <v>16</v>
      </c>
      <c r="BO16" s="43">
        <f t="shared" si="39"/>
        <v>15</v>
      </c>
      <c r="BP16" s="14">
        <v>28363</v>
      </c>
      <c r="BQ16" s="1">
        <v>30724</v>
      </c>
      <c r="BR16" s="1">
        <v>31907</v>
      </c>
      <c r="BS16" s="1">
        <v>32082</v>
      </c>
      <c r="BT16" s="1">
        <v>32845</v>
      </c>
      <c r="BU16" s="1">
        <v>34312</v>
      </c>
      <c r="BV16" s="1">
        <v>35409</v>
      </c>
      <c r="BW16" s="1">
        <v>37645</v>
      </c>
      <c r="BX16" s="1">
        <v>38430</v>
      </c>
      <c r="BY16" s="1">
        <v>40179.449234217274</v>
      </c>
      <c r="BZ16" s="1">
        <v>40377.560693232204</v>
      </c>
      <c r="CA16" s="1">
        <v>39277.456582744271</v>
      </c>
      <c r="CB16" s="12">
        <v>40816.572308861396</v>
      </c>
      <c r="CC16">
        <v>40000.524160691646</v>
      </c>
      <c r="CD16" s="6">
        <v>41265.741343318892</v>
      </c>
      <c r="CE16" s="6">
        <v>41186.784986032668</v>
      </c>
      <c r="CF16">
        <v>41881.219486241913</v>
      </c>
      <c r="CG16">
        <v>42742.412709743345</v>
      </c>
      <c r="CH16">
        <v>43832.963564933278</v>
      </c>
      <c r="CI16">
        <v>44217.878427607902</v>
      </c>
      <c r="CJ16">
        <v>44879.06612536747</v>
      </c>
      <c r="CK16" s="21">
        <v>45023.665847234435</v>
      </c>
      <c r="CL16" s="21">
        <v>44688.970657167833</v>
      </c>
      <c r="CM16" s="21">
        <v>41580.58162091874</v>
      </c>
      <c r="CN16" s="21">
        <v>40541.835024263411</v>
      </c>
      <c r="CO16" s="21">
        <v>40028.13973831226</v>
      </c>
      <c r="CP16" s="21">
        <v>40012.434010334437</v>
      </c>
      <c r="CQ16" s="21" t="s">
        <v>120</v>
      </c>
      <c r="CR16" s="21">
        <v>40692.530249607262</v>
      </c>
      <c r="CS16" s="21">
        <v>40963.62875197472</v>
      </c>
      <c r="CT16" s="21">
        <v>41727.461378737542</v>
      </c>
      <c r="CU16" s="21"/>
      <c r="CV16" s="46">
        <v>2</v>
      </c>
      <c r="CW16" s="47">
        <v>2</v>
      </c>
      <c r="CX16" s="47">
        <v>2</v>
      </c>
      <c r="CY16" s="47">
        <v>2</v>
      </c>
      <c r="CZ16" s="47">
        <v>2</v>
      </c>
      <c r="DA16" s="47">
        <v>2</v>
      </c>
      <c r="DB16" s="47">
        <v>2</v>
      </c>
      <c r="DC16" s="47">
        <v>2</v>
      </c>
      <c r="DD16" s="47">
        <v>2</v>
      </c>
      <c r="DE16" s="50">
        <f t="shared" ref="DE16:DF18" si="42">IF(CA16&gt;0,(RANK(CA16,CA$12:CA$27)),0)</f>
        <v>1</v>
      </c>
      <c r="DF16" s="50">
        <f t="shared" si="42"/>
        <v>2</v>
      </c>
      <c r="DG16" s="43">
        <f t="shared" ref="DG16:DO18" si="43">IF(CC16&gt;0,RANK(CC16,CC$12:CC$27),+CC16)</f>
        <v>2</v>
      </c>
      <c r="DH16" s="43">
        <f t="shared" si="43"/>
        <v>2</v>
      </c>
      <c r="DI16" s="43">
        <f t="shared" si="43"/>
        <v>3</v>
      </c>
      <c r="DJ16" s="43">
        <f t="shared" si="43"/>
        <v>4</v>
      </c>
      <c r="DK16" s="43">
        <f t="shared" si="43"/>
        <v>4</v>
      </c>
      <c r="DL16" s="43">
        <f t="shared" si="43"/>
        <v>4</v>
      </c>
      <c r="DM16" s="43">
        <f t="shared" si="43"/>
        <v>4</v>
      </c>
      <c r="DN16" s="43">
        <f t="shared" si="43"/>
        <v>3</v>
      </c>
      <c r="DO16" s="43">
        <f t="shared" si="43"/>
        <v>3</v>
      </c>
      <c r="DP16" s="43">
        <f t="shared" ref="DP16:DQ18" si="44">IF(CL16&gt;0,RANK(CL16,CL$12:CL$27),+CL16)</f>
        <v>3</v>
      </c>
      <c r="DQ16" s="43">
        <f t="shared" si="44"/>
        <v>3</v>
      </c>
      <c r="DR16" s="43">
        <f t="shared" si="32"/>
        <v>4</v>
      </c>
      <c r="DS16" s="43">
        <f t="shared" si="32"/>
        <v>4</v>
      </c>
      <c r="DT16" s="43">
        <f t="shared" si="32"/>
        <v>4</v>
      </c>
      <c r="DU16" s="43" t="str">
        <f t="shared" si="33"/>
        <v>NA</v>
      </c>
      <c r="DV16" s="43">
        <f t="shared" si="34"/>
        <v>5</v>
      </c>
      <c r="DW16" s="43">
        <f t="shared" si="40"/>
        <v>5</v>
      </c>
      <c r="DX16" s="43">
        <f t="shared" si="41"/>
        <v>5</v>
      </c>
    </row>
    <row r="17" spans="1:129">
      <c r="A17" s="1" t="s">
        <v>22</v>
      </c>
      <c r="B17" s="1">
        <v>25177</v>
      </c>
      <c r="C17" s="1">
        <v>26583</v>
      </c>
      <c r="D17" s="1">
        <v>28530</v>
      </c>
      <c r="E17" s="1">
        <v>30434</v>
      </c>
      <c r="F17" s="1">
        <v>30357.643257652398</v>
      </c>
      <c r="G17" s="1">
        <v>31388.645634563502</v>
      </c>
      <c r="H17" s="1">
        <v>32260</v>
      </c>
      <c r="I17" s="1">
        <v>33250</v>
      </c>
      <c r="J17" s="1">
        <v>35767.481236538842</v>
      </c>
      <c r="K17" s="1">
        <v>36709</v>
      </c>
      <c r="L17" s="1">
        <v>39298.859006879356</v>
      </c>
      <c r="M17" s="1">
        <v>40369.262711142852</v>
      </c>
      <c r="N17" s="1">
        <v>42447.363707249577</v>
      </c>
      <c r="O17" s="1">
        <v>43429.09717692827</v>
      </c>
      <c r="P17" s="1">
        <v>42532.511291793751</v>
      </c>
      <c r="Q17">
        <v>44039.285189210525</v>
      </c>
      <c r="R17">
        <v>44418.991601523499</v>
      </c>
      <c r="S17">
        <v>46162.550234988768</v>
      </c>
      <c r="T17">
        <v>48125.573711687153</v>
      </c>
      <c r="U17">
        <v>49190.17508625277</v>
      </c>
      <c r="V17">
        <v>49084.825012228575</v>
      </c>
      <c r="W17" s="21">
        <v>48895.956974046676</v>
      </c>
      <c r="X17" s="21">
        <v>48603.485888788731</v>
      </c>
      <c r="Y17" s="21">
        <v>49343.220048088646</v>
      </c>
      <c r="Z17" s="21">
        <v>43988.414879869008</v>
      </c>
      <c r="AA17" s="21">
        <v>46022.913587689254</v>
      </c>
      <c r="AB17" s="21">
        <v>46120.635311471691</v>
      </c>
      <c r="AC17" s="21">
        <v>46923.354275427548</v>
      </c>
      <c r="AD17" s="21">
        <v>53701.96946564885</v>
      </c>
      <c r="AE17" s="21">
        <v>53290.406779661018</v>
      </c>
      <c r="AF17" s="21">
        <v>52565.933662667609</v>
      </c>
      <c r="AG17" s="21">
        <v>52015.545058139534</v>
      </c>
      <c r="AH17" s="21">
        <v>51291.644537043576</v>
      </c>
      <c r="AI17" s="46">
        <f t="shared" si="2"/>
        <v>12</v>
      </c>
      <c r="AJ17" s="47">
        <f t="shared" si="3"/>
        <v>13</v>
      </c>
      <c r="AK17" s="47">
        <f t="shared" si="4"/>
        <v>12</v>
      </c>
      <c r="AL17" s="47">
        <f t="shared" si="5"/>
        <v>11</v>
      </c>
      <c r="AM17" s="47">
        <f t="shared" si="6"/>
        <v>11</v>
      </c>
      <c r="AN17" s="47">
        <f t="shared" si="7"/>
        <v>10</v>
      </c>
      <c r="AO17" s="47">
        <f t="shared" si="8"/>
        <v>10</v>
      </c>
      <c r="AP17" s="47">
        <f t="shared" si="9"/>
        <v>12</v>
      </c>
      <c r="AQ17" s="47">
        <f t="shared" si="10"/>
        <v>10</v>
      </c>
      <c r="AR17" s="47">
        <f t="shared" si="11"/>
        <v>10</v>
      </c>
      <c r="AS17" s="47">
        <f t="shared" si="12"/>
        <v>8</v>
      </c>
      <c r="AT17" s="47">
        <f t="shared" si="13"/>
        <v>9</v>
      </c>
      <c r="AU17" s="47">
        <f t="shared" si="14"/>
        <v>7</v>
      </c>
      <c r="AV17" s="47">
        <f t="shared" si="15"/>
        <v>7</v>
      </c>
      <c r="AW17" s="47">
        <f t="shared" si="16"/>
        <v>8</v>
      </c>
      <c r="AX17" s="47">
        <f t="shared" si="17"/>
        <v>8</v>
      </c>
      <c r="AY17" s="43">
        <f t="shared" si="18"/>
        <v>8</v>
      </c>
      <c r="AZ17" s="47">
        <f t="shared" si="37"/>
        <v>8</v>
      </c>
      <c r="BA17" s="47">
        <f t="shared" si="19"/>
        <v>7</v>
      </c>
      <c r="BB17" s="47">
        <f t="shared" si="20"/>
        <v>8</v>
      </c>
      <c r="BC17" s="47">
        <f t="shared" si="21"/>
        <v>8</v>
      </c>
      <c r="BD17" s="43">
        <f t="shared" si="22"/>
        <v>8</v>
      </c>
      <c r="BE17" s="43">
        <f t="shared" si="23"/>
        <v>9</v>
      </c>
      <c r="BF17" s="43">
        <f t="shared" si="24"/>
        <v>9</v>
      </c>
      <c r="BG17" s="43">
        <f t="shared" si="25"/>
        <v>14</v>
      </c>
      <c r="BH17" s="43">
        <f t="shared" si="26"/>
        <v>14</v>
      </c>
      <c r="BI17" s="43">
        <f t="shared" si="27"/>
        <v>12</v>
      </c>
      <c r="BJ17" s="43">
        <f t="shared" si="28"/>
        <v>10</v>
      </c>
      <c r="BK17" s="43">
        <f t="shared" si="29"/>
        <v>3</v>
      </c>
      <c r="BL17" s="43">
        <f t="shared" si="30"/>
        <v>7</v>
      </c>
      <c r="BM17" s="43">
        <f t="shared" si="38"/>
        <v>8</v>
      </c>
      <c r="BN17" s="43">
        <f t="shared" si="39"/>
        <v>8</v>
      </c>
      <c r="BO17" s="43">
        <f t="shared" si="39"/>
        <v>9</v>
      </c>
      <c r="BP17" s="14">
        <v>21953</v>
      </c>
      <c r="BQ17" s="6" t="s">
        <v>121</v>
      </c>
      <c r="BR17" s="6">
        <v>21910</v>
      </c>
      <c r="BS17" s="1">
        <v>28787</v>
      </c>
      <c r="BT17" s="1">
        <v>27453</v>
      </c>
      <c r="BU17" s="1">
        <v>27741</v>
      </c>
      <c r="BV17" s="28">
        <f>(($BZ$17-$BU$17)/5)+BU17</f>
        <v>28783.727683006946</v>
      </c>
      <c r="BW17" s="28">
        <f>(($BZ$17-$BU$17)/5)+BV17</f>
        <v>29826.455366013892</v>
      </c>
      <c r="BX17" s="28">
        <f>(($BZ$17-$BU$17)/5)+BW17</f>
        <v>30869.183049020838</v>
      </c>
      <c r="BY17" s="28">
        <f>(($BZ$17-$BU$17)/5)+BX17</f>
        <v>31911.910732027784</v>
      </c>
      <c r="BZ17" s="6">
        <v>32954.638415034722</v>
      </c>
      <c r="CA17" s="6">
        <v>33718.775130234899</v>
      </c>
      <c r="CB17" s="12">
        <v>35286.902208956133</v>
      </c>
      <c r="CC17">
        <v>33581.375346479748</v>
      </c>
      <c r="CD17" s="6">
        <v>37012.76877147692</v>
      </c>
      <c r="CE17" s="6">
        <v>41385.676336744189</v>
      </c>
      <c r="CF17">
        <v>42906.300353906248</v>
      </c>
      <c r="CG17">
        <v>44283.012079692307</v>
      </c>
      <c r="CH17">
        <v>44511.604613953488</v>
      </c>
      <c r="CI17">
        <v>44303.800137777776</v>
      </c>
      <c r="CJ17">
        <v>44346.303811034486</v>
      </c>
      <c r="CK17" s="21">
        <v>44076.473624050632</v>
      </c>
      <c r="CL17" s="21">
        <v>44564.229773493978</v>
      </c>
      <c r="CM17" s="21">
        <v>40761.67988784358</v>
      </c>
      <c r="CN17" s="21">
        <v>41024.665040458254</v>
      </c>
      <c r="CO17" s="21">
        <v>41127.55258855586</v>
      </c>
      <c r="CP17" s="21">
        <v>41627.559312638587</v>
      </c>
      <c r="CQ17" s="21" t="s">
        <v>120</v>
      </c>
      <c r="CR17" s="21">
        <v>47600.67836990596</v>
      </c>
      <c r="CS17" s="21">
        <v>47309.473817034697</v>
      </c>
      <c r="CT17" s="21">
        <v>46681.336257309944</v>
      </c>
      <c r="CU17" s="21"/>
      <c r="CV17" s="46"/>
      <c r="CW17" s="47">
        <v>3</v>
      </c>
      <c r="CX17" s="47">
        <v>3</v>
      </c>
      <c r="CY17" s="47">
        <v>3</v>
      </c>
      <c r="CZ17" s="47"/>
      <c r="DA17" s="47"/>
      <c r="DB17" s="47"/>
      <c r="DC17" s="47"/>
      <c r="DD17" s="47">
        <v>3</v>
      </c>
      <c r="DE17" s="50">
        <f t="shared" si="42"/>
        <v>3</v>
      </c>
      <c r="DF17" s="50">
        <f t="shared" si="42"/>
        <v>3</v>
      </c>
      <c r="DG17" s="43">
        <f t="shared" si="43"/>
        <v>4</v>
      </c>
      <c r="DH17" s="43">
        <f t="shared" si="43"/>
        <v>3</v>
      </c>
      <c r="DI17" s="43">
        <f t="shared" si="43"/>
        <v>2</v>
      </c>
      <c r="DJ17" s="43">
        <f t="shared" si="43"/>
        <v>3</v>
      </c>
      <c r="DK17" s="43">
        <f t="shared" si="43"/>
        <v>3</v>
      </c>
      <c r="DL17" s="43">
        <f t="shared" si="43"/>
        <v>3</v>
      </c>
      <c r="DM17" s="43">
        <f t="shared" si="43"/>
        <v>3</v>
      </c>
      <c r="DN17" s="43">
        <f t="shared" si="43"/>
        <v>4</v>
      </c>
      <c r="DO17" s="43">
        <f t="shared" si="43"/>
        <v>4</v>
      </c>
      <c r="DP17" s="43">
        <f t="shared" si="44"/>
        <v>4</v>
      </c>
      <c r="DQ17" s="43">
        <f t="shared" si="44"/>
        <v>4</v>
      </c>
      <c r="DR17" s="43">
        <f t="shared" si="32"/>
        <v>3</v>
      </c>
      <c r="DS17" s="43">
        <f t="shared" si="32"/>
        <v>3</v>
      </c>
      <c r="DT17" s="43">
        <f t="shared" si="32"/>
        <v>3</v>
      </c>
      <c r="DU17" s="43" t="str">
        <f t="shared" si="33"/>
        <v>NA</v>
      </c>
      <c r="DV17" s="43">
        <f t="shared" si="34"/>
        <v>3</v>
      </c>
      <c r="DW17" s="43">
        <f t="shared" si="40"/>
        <v>3</v>
      </c>
      <c r="DX17" s="43">
        <f t="shared" si="41"/>
        <v>2</v>
      </c>
    </row>
    <row r="18" spans="1:129">
      <c r="A18" s="1" t="s">
        <v>23</v>
      </c>
      <c r="B18" s="1">
        <v>25713</v>
      </c>
      <c r="C18" s="1">
        <v>26764</v>
      </c>
      <c r="D18" s="1">
        <v>34335</v>
      </c>
      <c r="E18" s="1">
        <v>31555</v>
      </c>
      <c r="F18" s="1">
        <v>31414.138957816402</v>
      </c>
      <c r="G18" s="1">
        <v>31310.310043668102</v>
      </c>
      <c r="H18" s="1">
        <v>30941</v>
      </c>
      <c r="I18" s="1">
        <v>32624</v>
      </c>
      <c r="J18" s="1">
        <v>36478.792975970428</v>
      </c>
      <c r="K18" s="1">
        <v>35254</v>
      </c>
      <c r="L18" s="1">
        <v>33528</v>
      </c>
      <c r="M18" s="1">
        <v>36804.125665578031</v>
      </c>
      <c r="N18" s="1">
        <v>36893.420982219177</v>
      </c>
      <c r="O18" s="1">
        <v>38146.689939588476</v>
      </c>
      <c r="P18" s="1">
        <v>39681.770223544976</v>
      </c>
      <c r="Q18">
        <v>41289.778089197076</v>
      </c>
      <c r="R18">
        <v>40961.183144487593</v>
      </c>
      <c r="S18">
        <v>42007.924562882887</v>
      </c>
      <c r="T18">
        <v>45504.446622552743</v>
      </c>
      <c r="U18">
        <v>50440.544308169599</v>
      </c>
      <c r="V18">
        <v>51083.680342181819</v>
      </c>
      <c r="W18" s="21">
        <v>50586.574676866359</v>
      </c>
      <c r="X18" s="21">
        <v>49938.14158728972</v>
      </c>
      <c r="Y18" s="21">
        <v>50202.046624006914</v>
      </c>
      <c r="Z18" s="21">
        <v>42540.593092126895</v>
      </c>
      <c r="AA18" s="21">
        <v>43772.499565412654</v>
      </c>
      <c r="AB18" s="21">
        <v>43868.843727469357</v>
      </c>
      <c r="AC18" s="21">
        <v>44151.592046303209</v>
      </c>
      <c r="AD18" s="21">
        <v>43843.877505567929</v>
      </c>
      <c r="AE18" s="21">
        <v>45120.192761757309</v>
      </c>
      <c r="AF18" s="21">
        <v>45176.768916949972</v>
      </c>
      <c r="AG18" s="21">
        <v>46541.503659652335</v>
      </c>
      <c r="AH18" s="21">
        <v>47244.450633102206</v>
      </c>
      <c r="AI18" s="46">
        <f t="shared" si="2"/>
        <v>10</v>
      </c>
      <c r="AJ18" s="47">
        <f t="shared" si="3"/>
        <v>10</v>
      </c>
      <c r="AK18" s="47">
        <f t="shared" si="4"/>
        <v>4</v>
      </c>
      <c r="AL18" s="47">
        <f t="shared" si="5"/>
        <v>9</v>
      </c>
      <c r="AM18" s="47">
        <f t="shared" si="6"/>
        <v>9</v>
      </c>
      <c r="AN18" s="47">
        <f t="shared" si="7"/>
        <v>11</v>
      </c>
      <c r="AO18" s="47">
        <f t="shared" si="8"/>
        <v>13</v>
      </c>
      <c r="AP18" s="47">
        <f t="shared" si="9"/>
        <v>13</v>
      </c>
      <c r="AQ18" s="47">
        <f t="shared" si="10"/>
        <v>8</v>
      </c>
      <c r="AR18" s="47">
        <f t="shared" si="11"/>
        <v>13</v>
      </c>
      <c r="AS18" s="47">
        <f t="shared" si="12"/>
        <v>15</v>
      </c>
      <c r="AT18" s="47">
        <f t="shared" si="13"/>
        <v>14</v>
      </c>
      <c r="AU18" s="47">
        <f t="shared" si="14"/>
        <v>14</v>
      </c>
      <c r="AV18" s="47">
        <f t="shared" si="15"/>
        <v>14</v>
      </c>
      <c r="AW18" s="47">
        <f t="shared" si="16"/>
        <v>13</v>
      </c>
      <c r="AX18" s="47">
        <f t="shared" si="17"/>
        <v>10</v>
      </c>
      <c r="AY18" s="43">
        <f t="shared" si="18"/>
        <v>14</v>
      </c>
      <c r="AZ18" s="47">
        <f t="shared" si="37"/>
        <v>14</v>
      </c>
      <c r="BA18" s="47">
        <f t="shared" si="19"/>
        <v>9</v>
      </c>
      <c r="BB18" s="47">
        <f t="shared" si="20"/>
        <v>7</v>
      </c>
      <c r="BC18" s="47">
        <f t="shared" si="21"/>
        <v>7</v>
      </c>
      <c r="BD18" s="43">
        <f t="shared" si="22"/>
        <v>7</v>
      </c>
      <c r="BE18" s="43">
        <f t="shared" si="23"/>
        <v>7</v>
      </c>
      <c r="BF18" s="43">
        <f t="shared" si="24"/>
        <v>7</v>
      </c>
      <c r="BG18" s="43">
        <f t="shared" si="25"/>
        <v>16</v>
      </c>
      <c r="BH18" s="43">
        <f t="shared" si="26"/>
        <v>16</v>
      </c>
      <c r="BI18" s="43">
        <f t="shared" si="27"/>
        <v>15</v>
      </c>
      <c r="BJ18" s="43">
        <f t="shared" si="28"/>
        <v>15</v>
      </c>
      <c r="BK18" s="43">
        <f t="shared" si="29"/>
        <v>12</v>
      </c>
      <c r="BL18" s="43">
        <f t="shared" si="30"/>
        <v>15</v>
      </c>
      <c r="BM18" s="43">
        <f t="shared" si="38"/>
        <v>14</v>
      </c>
      <c r="BN18" s="43">
        <f t="shared" si="39"/>
        <v>14</v>
      </c>
      <c r="BO18" s="43">
        <f t="shared" si="39"/>
        <v>13</v>
      </c>
      <c r="BP18" s="14">
        <v>20853</v>
      </c>
      <c r="BQ18" s="6" t="s">
        <v>121</v>
      </c>
      <c r="BR18" s="1">
        <v>28034</v>
      </c>
      <c r="BS18" s="1">
        <v>28034</v>
      </c>
      <c r="BT18" s="1">
        <v>24676</v>
      </c>
      <c r="BU18" s="1">
        <v>26526</v>
      </c>
      <c r="BV18" s="1">
        <v>32730</v>
      </c>
      <c r="BW18" s="1">
        <v>28071</v>
      </c>
      <c r="BX18" s="1">
        <v>33540</v>
      </c>
      <c r="BY18" s="28">
        <f>(($CB$18-$BX$18)/4)+BX18</f>
        <v>33878.652573380619</v>
      </c>
      <c r="BZ18" s="28">
        <f>(($CB$18-$BX$18)/4)+BY18</f>
        <v>34217.305146761239</v>
      </c>
      <c r="CA18" s="28">
        <f>(($CB$18-$BX$18)/4)+BZ18</f>
        <v>34555.957720141858</v>
      </c>
      <c r="CB18" s="12">
        <v>34894.610293522463</v>
      </c>
      <c r="CC18">
        <v>34947.150114461539</v>
      </c>
      <c r="CD18" s="6">
        <v>36159.037315806032</v>
      </c>
      <c r="CE18" s="6">
        <v>36490.861823854662</v>
      </c>
      <c r="CF18">
        <v>36600.637201457728</v>
      </c>
      <c r="CG18">
        <v>38102.556096065578</v>
      </c>
      <c r="CH18">
        <v>39593.668239072846</v>
      </c>
      <c r="CI18">
        <v>35588.508076929458</v>
      </c>
      <c r="CJ18">
        <v>40111.521519540227</v>
      </c>
      <c r="CK18" s="6">
        <v>39066.325418487395</v>
      </c>
      <c r="CL18" s="6">
        <v>37999.944890775994</v>
      </c>
      <c r="CM18" s="6">
        <v>38687.576695389886</v>
      </c>
      <c r="CN18" s="6">
        <v>37136.109284870567</v>
      </c>
      <c r="CO18" s="6">
        <v>37203.601235415234</v>
      </c>
      <c r="CP18" s="6">
        <v>37082.720733427363</v>
      </c>
      <c r="CQ18" s="6" t="s">
        <v>120</v>
      </c>
      <c r="CR18" s="6">
        <v>40799.500827814576</v>
      </c>
      <c r="CS18" s="6">
        <v>41577.065994500459</v>
      </c>
      <c r="CT18" s="6">
        <v>43211.669034090912</v>
      </c>
      <c r="CV18" s="46"/>
      <c r="CW18" s="47">
        <v>4</v>
      </c>
      <c r="CX18" s="47">
        <v>4</v>
      </c>
      <c r="CY18" s="47">
        <v>4</v>
      </c>
      <c r="CZ18" s="47">
        <v>3</v>
      </c>
      <c r="DA18" s="47">
        <v>3</v>
      </c>
      <c r="DB18" s="47">
        <v>3</v>
      </c>
      <c r="DC18" s="47"/>
      <c r="DD18" s="47"/>
      <c r="DE18" s="50">
        <f t="shared" si="42"/>
        <v>2</v>
      </c>
      <c r="DF18" s="50">
        <f t="shared" si="42"/>
        <v>4</v>
      </c>
      <c r="DG18" s="43">
        <f t="shared" si="43"/>
        <v>3</v>
      </c>
      <c r="DH18" s="43">
        <f t="shared" si="43"/>
        <v>4</v>
      </c>
      <c r="DI18" s="43">
        <f t="shared" si="43"/>
        <v>4</v>
      </c>
      <c r="DJ18" s="43">
        <f t="shared" si="43"/>
        <v>5</v>
      </c>
      <c r="DK18" s="43">
        <f t="shared" si="43"/>
        <v>5</v>
      </c>
      <c r="DL18" s="43">
        <f t="shared" si="43"/>
        <v>5</v>
      </c>
      <c r="DM18" s="43">
        <f t="shared" si="43"/>
        <v>6</v>
      </c>
      <c r="DN18" s="43">
        <f t="shared" si="43"/>
        <v>5</v>
      </c>
      <c r="DO18" s="43">
        <f t="shared" si="43"/>
        <v>5</v>
      </c>
      <c r="DP18" s="43">
        <f t="shared" si="44"/>
        <v>6</v>
      </c>
      <c r="DQ18" s="43">
        <f t="shared" si="44"/>
        <v>5</v>
      </c>
      <c r="DR18" s="43">
        <f t="shared" si="32"/>
        <v>5</v>
      </c>
      <c r="DS18" s="43">
        <f t="shared" si="32"/>
        <v>5</v>
      </c>
      <c r="DT18" s="43">
        <f t="shared" si="32"/>
        <v>6</v>
      </c>
      <c r="DU18" s="43" t="str">
        <f t="shared" si="33"/>
        <v>NA</v>
      </c>
      <c r="DV18" s="43">
        <f t="shared" si="34"/>
        <v>4</v>
      </c>
      <c r="DW18" s="43">
        <f t="shared" si="40"/>
        <v>4</v>
      </c>
      <c r="DX18" s="43">
        <f t="shared" si="41"/>
        <v>4</v>
      </c>
    </row>
    <row r="19" spans="1:129">
      <c r="A19" s="1" t="s">
        <v>24</v>
      </c>
      <c r="B19" s="1">
        <v>35846</v>
      </c>
      <c r="C19" s="1">
        <v>38310</v>
      </c>
      <c r="D19" s="1">
        <v>39910</v>
      </c>
      <c r="E19" s="1">
        <v>40881</v>
      </c>
      <c r="F19" s="1">
        <v>39382.9374691923</v>
      </c>
      <c r="G19" s="1">
        <v>40926.022625747399</v>
      </c>
      <c r="H19" s="1">
        <v>42592</v>
      </c>
      <c r="I19" s="1">
        <v>45234</v>
      </c>
      <c r="J19" s="1">
        <v>46551.823157390405</v>
      </c>
      <c r="K19" s="1">
        <v>46680</v>
      </c>
      <c r="L19" s="1">
        <v>48917.850019948921</v>
      </c>
      <c r="M19" s="1">
        <v>49845.109720596709</v>
      </c>
      <c r="N19" s="1">
        <v>50473.32475313433</v>
      </c>
      <c r="O19" s="1">
        <v>53270.599221511067</v>
      </c>
      <c r="P19" s="1">
        <v>54971.263295511366</v>
      </c>
      <c r="Q19" s="6">
        <v>55216.324777919224</v>
      </c>
      <c r="R19" s="6">
        <v>56988.080019652807</v>
      </c>
      <c r="S19" s="6">
        <v>58793.377436321985</v>
      </c>
      <c r="T19" s="6">
        <v>61326.410823957172</v>
      </c>
      <c r="U19" s="6">
        <v>63137.15005838927</v>
      </c>
      <c r="V19" s="6">
        <v>64963.622954189465</v>
      </c>
      <c r="W19" s="6">
        <v>66025.461728139242</v>
      </c>
      <c r="X19" s="6">
        <v>65745.12407672072</v>
      </c>
      <c r="Y19" s="6">
        <v>66084.629553953608</v>
      </c>
      <c r="Z19" s="6">
        <v>60124.548474928095</v>
      </c>
      <c r="AA19" s="6">
        <v>61848.804894290945</v>
      </c>
      <c r="AB19" s="6">
        <v>61881.643274398317</v>
      </c>
      <c r="AC19" s="6">
        <v>63875.663738580464</v>
      </c>
      <c r="AD19" s="6">
        <v>55319.31578947368</v>
      </c>
      <c r="AE19" s="6">
        <v>66377.249729945994</v>
      </c>
      <c r="AF19" s="6">
        <v>67394.978417266189</v>
      </c>
      <c r="AG19" s="6">
        <v>68849.847799511001</v>
      </c>
      <c r="AH19" s="21">
        <v>69047.254541759801</v>
      </c>
      <c r="AI19" s="46">
        <f t="shared" si="2"/>
        <v>1</v>
      </c>
      <c r="AJ19" s="47">
        <f t="shared" si="3"/>
        <v>1</v>
      </c>
      <c r="AK19" s="47">
        <f t="shared" si="4"/>
        <v>1</v>
      </c>
      <c r="AL19" s="47">
        <f t="shared" si="5"/>
        <v>1</v>
      </c>
      <c r="AM19" s="47">
        <f t="shared" si="6"/>
        <v>1</v>
      </c>
      <c r="AN19" s="47">
        <f t="shared" si="7"/>
        <v>1</v>
      </c>
      <c r="AO19" s="47">
        <f t="shared" si="8"/>
        <v>1</v>
      </c>
      <c r="AP19" s="47">
        <f t="shared" si="9"/>
        <v>1</v>
      </c>
      <c r="AQ19" s="47">
        <f t="shared" si="10"/>
        <v>1</v>
      </c>
      <c r="AR19" s="47">
        <f t="shared" si="11"/>
        <v>1</v>
      </c>
      <c r="AS19" s="47">
        <f t="shared" si="12"/>
        <v>1</v>
      </c>
      <c r="AT19" s="47">
        <f t="shared" si="13"/>
        <v>1</v>
      </c>
      <c r="AU19" s="47">
        <f t="shared" si="14"/>
        <v>2</v>
      </c>
      <c r="AV19" s="47">
        <f t="shared" si="15"/>
        <v>1</v>
      </c>
      <c r="AW19" s="47">
        <f t="shared" si="16"/>
        <v>1</v>
      </c>
      <c r="AX19" s="47">
        <f t="shared" si="17"/>
        <v>1</v>
      </c>
      <c r="AY19" s="43">
        <f t="shared" si="18"/>
        <v>2</v>
      </c>
      <c r="AZ19" s="47">
        <f t="shared" si="37"/>
        <v>2</v>
      </c>
      <c r="BA19" s="47">
        <f t="shared" si="19"/>
        <v>2</v>
      </c>
      <c r="BB19" s="47">
        <f t="shared" si="20"/>
        <v>2</v>
      </c>
      <c r="BC19" s="47">
        <f t="shared" si="21"/>
        <v>1</v>
      </c>
      <c r="BD19" s="43">
        <f t="shared" si="22"/>
        <v>1</v>
      </c>
      <c r="BE19" s="43">
        <f t="shared" si="23"/>
        <v>1</v>
      </c>
      <c r="BF19" s="43">
        <f t="shared" si="24"/>
        <v>1</v>
      </c>
      <c r="BG19" s="43">
        <f t="shared" si="25"/>
        <v>2</v>
      </c>
      <c r="BH19" s="43">
        <f t="shared" si="26"/>
        <v>1</v>
      </c>
      <c r="BI19" s="43">
        <f t="shared" si="27"/>
        <v>1</v>
      </c>
      <c r="BJ19" s="43">
        <f t="shared" si="28"/>
        <v>1</v>
      </c>
      <c r="BK19" s="43">
        <f t="shared" si="29"/>
        <v>1</v>
      </c>
      <c r="BL19" s="43">
        <f t="shared" si="30"/>
        <v>1</v>
      </c>
      <c r="BM19" s="43">
        <f t="shared" si="38"/>
        <v>1</v>
      </c>
      <c r="BN19" s="43">
        <f t="shared" si="39"/>
        <v>1</v>
      </c>
      <c r="BO19" s="43">
        <f t="shared" si="39"/>
        <v>1</v>
      </c>
      <c r="BP19" s="15" t="s">
        <v>120</v>
      </c>
      <c r="BQ19" s="6" t="s">
        <v>120</v>
      </c>
      <c r="BR19" s="6" t="s">
        <v>120</v>
      </c>
      <c r="BS19" s="6" t="s">
        <v>120</v>
      </c>
      <c r="BT19" s="6" t="s">
        <v>120</v>
      </c>
      <c r="BU19" s="6" t="s">
        <v>120</v>
      </c>
      <c r="BV19" s="6" t="s">
        <v>120</v>
      </c>
      <c r="BW19" s="6" t="s">
        <v>120</v>
      </c>
      <c r="BX19" s="6" t="s">
        <v>120</v>
      </c>
      <c r="BY19" s="6" t="s">
        <v>120</v>
      </c>
      <c r="BZ19" s="6" t="s">
        <v>120</v>
      </c>
      <c r="CA19" s="6" t="s">
        <v>120</v>
      </c>
      <c r="CB19" s="6" t="s">
        <v>120</v>
      </c>
      <c r="CC19" s="6" t="s">
        <v>120</v>
      </c>
      <c r="CD19" s="6" t="s">
        <v>120</v>
      </c>
      <c r="CE19" s="6" t="s">
        <v>120</v>
      </c>
      <c r="CF19" s="6" t="s">
        <v>120</v>
      </c>
      <c r="CG19" s="6" t="s">
        <v>120</v>
      </c>
      <c r="CH19" s="6" t="s">
        <v>120</v>
      </c>
      <c r="CI19" s="6" t="s">
        <v>120</v>
      </c>
      <c r="CJ19" s="6" t="s">
        <v>120</v>
      </c>
      <c r="CK19" s="6" t="s">
        <v>120</v>
      </c>
      <c r="CL19" s="6" t="s">
        <v>120</v>
      </c>
      <c r="CM19" s="6" t="s">
        <v>120</v>
      </c>
      <c r="CN19" s="6" t="s">
        <v>120</v>
      </c>
      <c r="CO19" s="6" t="s">
        <v>120</v>
      </c>
      <c r="CP19" s="6" t="s">
        <v>120</v>
      </c>
      <c r="CQ19" s="6" t="s">
        <v>120</v>
      </c>
      <c r="CR19" s="6" t="s">
        <v>120</v>
      </c>
      <c r="CS19" s="6" t="s">
        <v>120</v>
      </c>
      <c r="CT19" s="6" t="s">
        <v>121</v>
      </c>
      <c r="CV19" s="46"/>
      <c r="CW19" s="47"/>
      <c r="CX19" s="47"/>
      <c r="CY19" s="47"/>
      <c r="CZ19" s="47"/>
      <c r="DA19" s="47"/>
      <c r="DB19" s="47"/>
      <c r="DC19" s="47"/>
      <c r="DD19" s="47"/>
      <c r="DE19" s="50"/>
      <c r="DF19" s="50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 t="str">
        <f t="shared" si="32"/>
        <v>NA</v>
      </c>
      <c r="DS19" s="43" t="str">
        <f t="shared" si="32"/>
        <v>NA</v>
      </c>
      <c r="DT19" s="43" t="str">
        <f t="shared" si="32"/>
        <v>NA</v>
      </c>
      <c r="DU19" s="43" t="str">
        <f t="shared" si="33"/>
        <v>NA</v>
      </c>
      <c r="DV19" s="43" t="str">
        <f t="shared" si="34"/>
        <v>NA</v>
      </c>
      <c r="DW19" s="43" t="str">
        <f t="shared" si="40"/>
        <v>NA</v>
      </c>
      <c r="DX19" s="43" t="str">
        <f t="shared" si="41"/>
        <v>—</v>
      </c>
    </row>
    <row r="20" spans="1:129">
      <c r="A20" s="1" t="s">
        <v>25</v>
      </c>
      <c r="B20" s="1">
        <v>24830</v>
      </c>
      <c r="C20" s="1">
        <v>26692</v>
      </c>
      <c r="D20" s="1">
        <v>27336</v>
      </c>
      <c r="E20" s="1">
        <v>26951</v>
      </c>
      <c r="F20" s="1">
        <v>27641.305575846101</v>
      </c>
      <c r="G20" s="1">
        <v>29329.6768627243</v>
      </c>
      <c r="H20" s="1">
        <v>32172</v>
      </c>
      <c r="I20" s="1">
        <v>35161</v>
      </c>
      <c r="J20" s="1">
        <v>35668.621087677901</v>
      </c>
      <c r="K20" s="1">
        <v>36880</v>
      </c>
      <c r="L20" s="1">
        <v>37853.693163947501</v>
      </c>
      <c r="M20" s="1">
        <v>41386.871477312648</v>
      </c>
      <c r="N20" s="1">
        <v>41011.109476341648</v>
      </c>
      <c r="O20" s="1">
        <v>40248.142729577703</v>
      </c>
      <c r="P20" s="1">
        <v>40125.713272776418</v>
      </c>
      <c r="Q20" s="6">
        <v>40796.982626098506</v>
      </c>
      <c r="R20" s="6">
        <v>41864.206143998374</v>
      </c>
      <c r="S20" s="6">
        <v>42671.338467929272</v>
      </c>
      <c r="T20" s="6">
        <v>44905.889784127692</v>
      </c>
      <c r="U20" s="6">
        <v>45632.149368490958</v>
      </c>
      <c r="V20" s="6">
        <v>47867.382526692323</v>
      </c>
      <c r="W20" s="6">
        <v>48815.648814470456</v>
      </c>
      <c r="X20" s="6">
        <v>49309.383603560455</v>
      </c>
      <c r="Y20" s="6">
        <v>49951.43258701772</v>
      </c>
      <c r="Z20" s="6">
        <v>48660.618914969164</v>
      </c>
      <c r="AA20" s="6">
        <v>48924.778218850821</v>
      </c>
      <c r="AB20" s="6">
        <v>48131.341141468321</v>
      </c>
      <c r="AC20" s="6">
        <v>45841.532796021602</v>
      </c>
      <c r="AD20" s="6">
        <v>51485.919315403422</v>
      </c>
      <c r="AE20" s="6">
        <v>49526.935705620701</v>
      </c>
      <c r="AF20" s="6">
        <v>49190.588502673796</v>
      </c>
      <c r="AG20" s="6">
        <v>49905.45788336933</v>
      </c>
      <c r="AH20" s="6">
        <v>49558.100370027751</v>
      </c>
      <c r="AI20" s="46">
        <f t="shared" si="2"/>
        <v>13</v>
      </c>
      <c r="AJ20" s="47">
        <f t="shared" si="3"/>
        <v>12</v>
      </c>
      <c r="AK20" s="47">
        <f t="shared" si="4"/>
        <v>14</v>
      </c>
      <c r="AL20" s="47">
        <f t="shared" si="5"/>
        <v>15</v>
      </c>
      <c r="AM20" s="47">
        <f t="shared" si="6"/>
        <v>15</v>
      </c>
      <c r="AN20" s="47">
        <f t="shared" si="7"/>
        <v>13</v>
      </c>
      <c r="AO20" s="47">
        <f t="shared" si="8"/>
        <v>11</v>
      </c>
      <c r="AP20" s="47">
        <f t="shared" si="9"/>
        <v>9</v>
      </c>
      <c r="AQ20" s="47">
        <f t="shared" si="10"/>
        <v>11</v>
      </c>
      <c r="AR20" s="47">
        <f t="shared" si="11"/>
        <v>9</v>
      </c>
      <c r="AS20" s="47">
        <f t="shared" si="12"/>
        <v>10</v>
      </c>
      <c r="AT20" s="47">
        <f t="shared" si="13"/>
        <v>8</v>
      </c>
      <c r="AU20" s="47">
        <f t="shared" si="14"/>
        <v>8</v>
      </c>
      <c r="AV20" s="47">
        <f t="shared" si="15"/>
        <v>10</v>
      </c>
      <c r="AW20" s="47">
        <f t="shared" si="16"/>
        <v>12</v>
      </c>
      <c r="AX20" s="47">
        <f t="shared" si="17"/>
        <v>12</v>
      </c>
      <c r="AY20" s="43">
        <f t="shared" si="18"/>
        <v>13</v>
      </c>
      <c r="AZ20" s="47">
        <f t="shared" si="37"/>
        <v>13</v>
      </c>
      <c r="BA20" s="47">
        <f t="shared" si="19"/>
        <v>12</v>
      </c>
      <c r="BB20" s="47">
        <f t="shared" si="20"/>
        <v>14</v>
      </c>
      <c r="BC20" s="47">
        <f t="shared" si="21"/>
        <v>9</v>
      </c>
      <c r="BD20" s="43">
        <f t="shared" si="22"/>
        <v>10</v>
      </c>
      <c r="BE20" s="43">
        <f t="shared" si="23"/>
        <v>8</v>
      </c>
      <c r="BF20" s="43">
        <f t="shared" si="24"/>
        <v>8</v>
      </c>
      <c r="BG20" s="43">
        <f t="shared" si="25"/>
        <v>8</v>
      </c>
      <c r="BH20" s="43">
        <f t="shared" si="26"/>
        <v>8</v>
      </c>
      <c r="BI20" s="43">
        <f t="shared" si="27"/>
        <v>9</v>
      </c>
      <c r="BJ20" s="43">
        <f t="shared" si="28"/>
        <v>13</v>
      </c>
      <c r="BK20" s="43">
        <f t="shared" si="29"/>
        <v>6</v>
      </c>
      <c r="BL20" s="43">
        <f t="shared" si="30"/>
        <v>11</v>
      </c>
      <c r="BM20" s="43">
        <f t="shared" si="38"/>
        <v>11</v>
      </c>
      <c r="BN20" s="43">
        <f t="shared" si="39"/>
        <v>13</v>
      </c>
      <c r="BO20" s="43">
        <f t="shared" si="39"/>
        <v>12</v>
      </c>
      <c r="BP20" s="15" t="s">
        <v>120</v>
      </c>
      <c r="BQ20" s="6" t="s">
        <v>120</v>
      </c>
      <c r="BR20" s="6" t="s">
        <v>120</v>
      </c>
      <c r="BS20" s="6" t="s">
        <v>120</v>
      </c>
      <c r="BT20" s="6" t="s">
        <v>120</v>
      </c>
      <c r="BU20" s="6" t="s">
        <v>120</v>
      </c>
      <c r="BV20" s="6" t="s">
        <v>120</v>
      </c>
      <c r="BW20" s="6" t="s">
        <v>120</v>
      </c>
      <c r="BX20" s="6" t="s">
        <v>120</v>
      </c>
      <c r="BY20" s="6" t="s">
        <v>120</v>
      </c>
      <c r="BZ20" s="6" t="s">
        <v>120</v>
      </c>
      <c r="CA20" s="6" t="s">
        <v>120</v>
      </c>
      <c r="CB20" s="6" t="s">
        <v>120</v>
      </c>
      <c r="CC20" s="6" t="s">
        <v>120</v>
      </c>
      <c r="CD20" s="6" t="s">
        <v>120</v>
      </c>
      <c r="CE20" s="6" t="s">
        <v>120</v>
      </c>
      <c r="CF20" s="6" t="s">
        <v>120</v>
      </c>
      <c r="CG20" s="6" t="s">
        <v>120</v>
      </c>
      <c r="CH20" s="6" t="s">
        <v>120</v>
      </c>
      <c r="CI20" s="6" t="s">
        <v>120</v>
      </c>
      <c r="CJ20" s="6" t="s">
        <v>120</v>
      </c>
      <c r="CK20" s="6" t="s">
        <v>120</v>
      </c>
      <c r="CL20" s="6" t="s">
        <v>120</v>
      </c>
      <c r="CM20" s="6" t="s">
        <v>120</v>
      </c>
      <c r="CN20" s="6" t="s">
        <v>120</v>
      </c>
      <c r="CO20" s="6" t="s">
        <v>120</v>
      </c>
      <c r="CP20" s="6" t="s">
        <v>120</v>
      </c>
      <c r="CQ20" s="6" t="s">
        <v>120</v>
      </c>
      <c r="CR20" s="6" t="s">
        <v>120</v>
      </c>
      <c r="CS20" s="6" t="s">
        <v>120</v>
      </c>
      <c r="CT20" s="6" t="s">
        <v>121</v>
      </c>
      <c r="CV20" s="46"/>
      <c r="CW20" s="47"/>
      <c r="CX20" s="47"/>
      <c r="CY20" s="47"/>
      <c r="CZ20" s="47"/>
      <c r="DA20" s="47"/>
      <c r="DB20" s="47"/>
      <c r="DC20" s="47"/>
      <c r="DD20" s="47"/>
      <c r="DE20" s="50"/>
      <c r="DF20" s="50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 t="str">
        <f t="shared" si="32"/>
        <v>NA</v>
      </c>
      <c r="DS20" s="43" t="str">
        <f t="shared" si="32"/>
        <v>NA</v>
      </c>
      <c r="DT20" s="43" t="str">
        <f t="shared" si="32"/>
        <v>NA</v>
      </c>
      <c r="DU20" s="43" t="str">
        <f t="shared" si="33"/>
        <v>NA</v>
      </c>
      <c r="DV20" s="43" t="str">
        <f t="shared" si="34"/>
        <v>NA</v>
      </c>
      <c r="DW20" s="43" t="str">
        <f t="shared" si="40"/>
        <v>NA</v>
      </c>
      <c r="DX20" s="43" t="str">
        <f t="shared" si="41"/>
        <v>—</v>
      </c>
    </row>
    <row r="21" spans="1:129">
      <c r="A21" s="1" t="s">
        <v>26</v>
      </c>
      <c r="B21" s="1">
        <v>25360</v>
      </c>
      <c r="C21" s="1">
        <v>24848</v>
      </c>
      <c r="D21" s="1">
        <v>25690</v>
      </c>
      <c r="E21" s="1">
        <v>26014</v>
      </c>
      <c r="F21" s="1">
        <v>26461</v>
      </c>
      <c r="G21" s="1">
        <v>27408</v>
      </c>
      <c r="H21" s="1">
        <v>29234</v>
      </c>
      <c r="I21" s="1">
        <v>32296</v>
      </c>
      <c r="J21" s="1">
        <v>30123.968559837729</v>
      </c>
      <c r="K21" s="1">
        <v>32206</v>
      </c>
      <c r="L21" s="1">
        <v>33026.734348964535</v>
      </c>
      <c r="M21" s="1">
        <v>34526.91002277904</v>
      </c>
      <c r="N21" s="1">
        <v>36043.985469529383</v>
      </c>
      <c r="O21" s="1">
        <v>36809.049540892593</v>
      </c>
      <c r="P21" s="1">
        <v>37025.073257766584</v>
      </c>
      <c r="Q21" s="6">
        <v>37584.348294786359</v>
      </c>
      <c r="R21" s="6">
        <v>40161.562190003817</v>
      </c>
      <c r="S21" s="6">
        <v>41516.698930852035</v>
      </c>
      <c r="T21" s="6">
        <v>44008.304764351516</v>
      </c>
      <c r="U21" s="6">
        <v>46252.821328179904</v>
      </c>
      <c r="V21" s="6">
        <v>47593.521649484537</v>
      </c>
      <c r="W21" s="6">
        <v>47092.319545949307</v>
      </c>
      <c r="X21" s="6">
        <v>47284.192889672398</v>
      </c>
      <c r="Y21" s="6">
        <v>47272.222963320462</v>
      </c>
      <c r="Z21" s="6">
        <v>47363.197103730134</v>
      </c>
      <c r="AA21" s="6">
        <v>47410.440929981371</v>
      </c>
      <c r="AB21" s="6">
        <v>47690.289777557933</v>
      </c>
      <c r="AC21" s="6">
        <v>47362.304649121455</v>
      </c>
      <c r="AD21" s="6">
        <v>45701.43972039473</v>
      </c>
      <c r="AE21" s="6">
        <v>49548.994984238394</v>
      </c>
      <c r="AF21" s="6">
        <v>50100.769538613677</v>
      </c>
      <c r="AG21" s="6">
        <v>50140.299590034687</v>
      </c>
      <c r="AH21" s="6">
        <v>50221.408993709709</v>
      </c>
      <c r="AI21" s="46">
        <f t="shared" si="2"/>
        <v>11</v>
      </c>
      <c r="AJ21" s="47">
        <f t="shared" si="3"/>
        <v>16</v>
      </c>
      <c r="AK21" s="47">
        <f t="shared" si="4"/>
        <v>16</v>
      </c>
      <c r="AL21" s="47">
        <f t="shared" si="5"/>
        <v>16</v>
      </c>
      <c r="AM21" s="47">
        <f t="shared" si="6"/>
        <v>16</v>
      </c>
      <c r="AN21" s="47">
        <f t="shared" si="7"/>
        <v>16</v>
      </c>
      <c r="AO21" s="47">
        <f t="shared" si="8"/>
        <v>16</v>
      </c>
      <c r="AP21" s="47">
        <f t="shared" si="9"/>
        <v>14</v>
      </c>
      <c r="AQ21" s="47">
        <f t="shared" si="10"/>
        <v>16</v>
      </c>
      <c r="AR21" s="47">
        <f t="shared" si="11"/>
        <v>16</v>
      </c>
      <c r="AS21" s="47">
        <f t="shared" si="12"/>
        <v>16</v>
      </c>
      <c r="AT21" s="47">
        <f t="shared" si="13"/>
        <v>16</v>
      </c>
      <c r="AU21" s="47">
        <f t="shared" si="14"/>
        <v>15</v>
      </c>
      <c r="AV21" s="47">
        <f t="shared" si="15"/>
        <v>15</v>
      </c>
      <c r="AW21" s="47">
        <f t="shared" si="16"/>
        <v>16</v>
      </c>
      <c r="AX21" s="47">
        <f t="shared" si="17"/>
        <v>16</v>
      </c>
      <c r="AY21" s="43">
        <f t="shared" si="18"/>
        <v>15</v>
      </c>
      <c r="AZ21" s="47">
        <f t="shared" si="37"/>
        <v>15</v>
      </c>
      <c r="BA21" s="47">
        <f t="shared" si="19"/>
        <v>15</v>
      </c>
      <c r="BB21" s="47">
        <f t="shared" si="20"/>
        <v>12</v>
      </c>
      <c r="BC21" s="47">
        <f t="shared" si="21"/>
        <v>11</v>
      </c>
      <c r="BD21" s="43">
        <f t="shared" si="22"/>
        <v>12</v>
      </c>
      <c r="BE21" s="43">
        <f t="shared" si="23"/>
        <v>12</v>
      </c>
      <c r="BF21" s="43">
        <f t="shared" si="24"/>
        <v>12</v>
      </c>
      <c r="BG21" s="43">
        <f t="shared" si="25"/>
        <v>11</v>
      </c>
      <c r="BH21" s="43">
        <f t="shared" si="26"/>
        <v>11</v>
      </c>
      <c r="BI21" s="43">
        <f t="shared" si="27"/>
        <v>10</v>
      </c>
      <c r="BJ21" s="43">
        <f t="shared" si="28"/>
        <v>9</v>
      </c>
      <c r="BK21" s="43">
        <f t="shared" si="29"/>
        <v>9</v>
      </c>
      <c r="BL21" s="43">
        <f t="shared" si="30"/>
        <v>10</v>
      </c>
      <c r="BM21" s="43">
        <f t="shared" si="38"/>
        <v>9</v>
      </c>
      <c r="BN21" s="43">
        <f t="shared" si="39"/>
        <v>12</v>
      </c>
      <c r="BO21" s="43">
        <f t="shared" si="39"/>
        <v>10</v>
      </c>
      <c r="BP21" s="15" t="s">
        <v>120</v>
      </c>
      <c r="BQ21" s="6" t="s">
        <v>120</v>
      </c>
      <c r="BR21" s="6" t="s">
        <v>120</v>
      </c>
      <c r="BS21" s="6" t="s">
        <v>120</v>
      </c>
      <c r="BT21" s="6" t="s">
        <v>120</v>
      </c>
      <c r="BU21" s="6" t="s">
        <v>120</v>
      </c>
      <c r="BV21" s="6" t="s">
        <v>120</v>
      </c>
      <c r="BW21" s="6" t="s">
        <v>120</v>
      </c>
      <c r="BX21" s="6" t="s">
        <v>120</v>
      </c>
      <c r="BY21" s="6" t="s">
        <v>120</v>
      </c>
      <c r="BZ21" s="6" t="s">
        <v>120</v>
      </c>
      <c r="CA21" s="6" t="s">
        <v>120</v>
      </c>
      <c r="CB21" s="6" t="s">
        <v>120</v>
      </c>
      <c r="CC21" s="6" t="s">
        <v>120</v>
      </c>
      <c r="CD21" s="6" t="s">
        <v>120</v>
      </c>
      <c r="CE21" s="6" t="s">
        <v>120</v>
      </c>
      <c r="CF21" s="6" t="s">
        <v>120</v>
      </c>
      <c r="CG21" s="6" t="s">
        <v>120</v>
      </c>
      <c r="CH21" s="6" t="s">
        <v>120</v>
      </c>
      <c r="CI21" s="6" t="s">
        <v>120</v>
      </c>
      <c r="CJ21" s="6" t="s">
        <v>120</v>
      </c>
      <c r="CK21" s="6" t="s">
        <v>120</v>
      </c>
      <c r="CL21" s="6" t="s">
        <v>120</v>
      </c>
      <c r="CM21" s="6" t="s">
        <v>120</v>
      </c>
      <c r="CN21" s="6" t="s">
        <v>120</v>
      </c>
      <c r="CO21" s="6" t="s">
        <v>120</v>
      </c>
      <c r="CP21" s="6" t="s">
        <v>120</v>
      </c>
      <c r="CQ21" s="6" t="s">
        <v>120</v>
      </c>
      <c r="CR21" s="6" t="s">
        <v>120</v>
      </c>
      <c r="CS21" s="6" t="s">
        <v>120</v>
      </c>
      <c r="CT21" s="6" t="s">
        <v>121</v>
      </c>
      <c r="CV21" s="46"/>
      <c r="CW21" s="47"/>
      <c r="CX21" s="47"/>
      <c r="CY21" s="47"/>
      <c r="CZ21" s="47"/>
      <c r="DA21" s="47"/>
      <c r="DB21" s="47"/>
      <c r="DC21" s="47"/>
      <c r="DD21" s="47"/>
      <c r="DE21" s="50"/>
      <c r="DF21" s="50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 t="str">
        <f t="shared" si="32"/>
        <v>NA</v>
      </c>
      <c r="DS21" s="43" t="str">
        <f t="shared" si="32"/>
        <v>NA</v>
      </c>
      <c r="DT21" s="43" t="str">
        <f t="shared" si="32"/>
        <v>NA</v>
      </c>
      <c r="DU21" s="43" t="str">
        <f t="shared" si="33"/>
        <v>NA</v>
      </c>
      <c r="DV21" s="43" t="str">
        <f t="shared" si="34"/>
        <v>NA</v>
      </c>
      <c r="DW21" s="43" t="str">
        <f t="shared" si="40"/>
        <v>NA</v>
      </c>
      <c r="DX21" s="43" t="str">
        <f t="shared" si="41"/>
        <v>—</v>
      </c>
    </row>
    <row r="22" spans="1:129">
      <c r="A22" s="1" t="s">
        <v>27</v>
      </c>
      <c r="B22" s="1">
        <v>28008</v>
      </c>
      <c r="C22" s="1">
        <v>27289</v>
      </c>
      <c r="D22" s="1">
        <v>30638</v>
      </c>
      <c r="E22" s="1">
        <v>31806</v>
      </c>
      <c r="F22" s="1">
        <v>32440.699201908101</v>
      </c>
      <c r="G22" s="1">
        <v>32307.115631356599</v>
      </c>
      <c r="H22" s="1">
        <v>32372</v>
      </c>
      <c r="I22" s="1">
        <v>35457</v>
      </c>
      <c r="J22" s="1">
        <v>34110.522926191778</v>
      </c>
      <c r="K22" s="1">
        <v>36633</v>
      </c>
      <c r="L22" s="1">
        <v>37569.023531425766</v>
      </c>
      <c r="M22" s="1">
        <v>38249.771931209332</v>
      </c>
      <c r="N22" s="1">
        <v>39769</v>
      </c>
      <c r="O22" s="1">
        <v>39958.618706150002</v>
      </c>
      <c r="P22" s="1">
        <v>39403.942745312001</v>
      </c>
      <c r="Q22" s="6">
        <v>40005.542956936028</v>
      </c>
      <c r="R22" s="6">
        <v>42021.724866436212</v>
      </c>
      <c r="S22" s="6">
        <v>43192.71775699842</v>
      </c>
      <c r="T22" s="6">
        <v>44947.197301149426</v>
      </c>
      <c r="U22" s="6">
        <v>45933.773100404855</v>
      </c>
      <c r="V22" s="6">
        <v>45887.667158904114</v>
      </c>
      <c r="W22" s="6">
        <v>48888.647740705128</v>
      </c>
      <c r="X22" s="6">
        <v>48473.878839482204</v>
      </c>
      <c r="Y22" s="6">
        <v>49306.227374623319</v>
      </c>
      <c r="Z22" s="6">
        <v>49605.965819783218</v>
      </c>
      <c r="AA22" s="6">
        <v>50378.445889717055</v>
      </c>
      <c r="AB22" s="6">
        <v>45776.135758513934</v>
      </c>
      <c r="AC22" s="6">
        <v>45979.308594685186</v>
      </c>
      <c r="AD22" s="6">
        <v>38626.583428899081</v>
      </c>
      <c r="AE22" s="6">
        <v>46776.906682721252</v>
      </c>
      <c r="AF22" s="6">
        <v>47570.837411207576</v>
      </c>
      <c r="AG22" s="6">
        <v>50149.55068728522</v>
      </c>
      <c r="AH22" s="6">
        <v>51653.700897308081</v>
      </c>
      <c r="AI22" s="46">
        <f t="shared" si="2"/>
        <v>9</v>
      </c>
      <c r="AJ22" s="47">
        <f t="shared" si="3"/>
        <v>9</v>
      </c>
      <c r="AK22" s="47">
        <f t="shared" si="4"/>
        <v>9</v>
      </c>
      <c r="AL22" s="47">
        <f t="shared" si="5"/>
        <v>8</v>
      </c>
      <c r="AM22" s="47">
        <f t="shared" si="6"/>
        <v>7</v>
      </c>
      <c r="AN22" s="47">
        <f t="shared" si="7"/>
        <v>9</v>
      </c>
      <c r="AO22" s="47">
        <f t="shared" si="8"/>
        <v>9</v>
      </c>
      <c r="AP22" s="47">
        <f t="shared" si="9"/>
        <v>8</v>
      </c>
      <c r="AQ22" s="47">
        <f t="shared" si="10"/>
        <v>13</v>
      </c>
      <c r="AR22" s="47">
        <f t="shared" si="11"/>
        <v>12</v>
      </c>
      <c r="AS22" s="47">
        <f t="shared" si="12"/>
        <v>11</v>
      </c>
      <c r="AT22" s="47">
        <f t="shared" si="13"/>
        <v>11</v>
      </c>
      <c r="AU22" s="47">
        <f t="shared" si="14"/>
        <v>10</v>
      </c>
      <c r="AV22" s="47">
        <f t="shared" si="15"/>
        <v>12</v>
      </c>
      <c r="AW22" s="47">
        <f t="shared" si="16"/>
        <v>14</v>
      </c>
      <c r="AX22" s="47">
        <f t="shared" si="17"/>
        <v>14</v>
      </c>
      <c r="AY22" s="43">
        <f t="shared" si="18"/>
        <v>12</v>
      </c>
      <c r="AZ22" s="47">
        <f t="shared" si="37"/>
        <v>11</v>
      </c>
      <c r="BA22" s="47">
        <f t="shared" si="19"/>
        <v>11</v>
      </c>
      <c r="BB22" s="47">
        <f t="shared" si="20"/>
        <v>13</v>
      </c>
      <c r="BC22" s="47">
        <f t="shared" si="21"/>
        <v>15</v>
      </c>
      <c r="BD22" s="43">
        <f t="shared" si="22"/>
        <v>9</v>
      </c>
      <c r="BE22" s="43">
        <f t="shared" si="23"/>
        <v>10</v>
      </c>
      <c r="BF22" s="43">
        <f t="shared" si="24"/>
        <v>10</v>
      </c>
      <c r="BG22" s="43">
        <f t="shared" si="25"/>
        <v>7</v>
      </c>
      <c r="BH22" s="43">
        <f t="shared" si="26"/>
        <v>7</v>
      </c>
      <c r="BI22" s="43">
        <f t="shared" si="27"/>
        <v>13</v>
      </c>
      <c r="BJ22" s="43">
        <f t="shared" si="28"/>
        <v>12</v>
      </c>
      <c r="BK22" s="43">
        <f t="shared" si="29"/>
        <v>15</v>
      </c>
      <c r="BL22" s="43">
        <f t="shared" si="30"/>
        <v>12</v>
      </c>
      <c r="BM22" s="43">
        <f t="shared" si="38"/>
        <v>13</v>
      </c>
      <c r="BN22" s="43">
        <f t="shared" si="39"/>
        <v>11</v>
      </c>
      <c r="BO22" s="43">
        <f t="shared" si="39"/>
        <v>7</v>
      </c>
      <c r="BP22" s="15" t="s">
        <v>121</v>
      </c>
      <c r="BQ22" s="1">
        <v>30646</v>
      </c>
      <c r="BR22" s="1">
        <v>30719</v>
      </c>
      <c r="BS22" s="6" t="s">
        <v>121</v>
      </c>
      <c r="BT22" s="6" t="s">
        <v>121</v>
      </c>
      <c r="BU22" s="6" t="s">
        <v>121</v>
      </c>
      <c r="BV22" s="6" t="s">
        <v>121</v>
      </c>
      <c r="BW22" s="6" t="s">
        <v>121</v>
      </c>
      <c r="BX22" s="6" t="s">
        <v>121</v>
      </c>
      <c r="BY22" s="6" t="s">
        <v>121</v>
      </c>
      <c r="BZ22" s="6" t="s">
        <v>121</v>
      </c>
      <c r="CA22" s="6" t="s">
        <v>121</v>
      </c>
      <c r="CB22" s="6" t="s">
        <v>121</v>
      </c>
      <c r="CC22" s="6" t="s">
        <v>121</v>
      </c>
      <c r="CD22" s="6" t="s">
        <v>121</v>
      </c>
      <c r="CE22" s="6" t="s">
        <v>121</v>
      </c>
      <c r="CF22" s="6">
        <v>43394.30256710195</v>
      </c>
      <c r="CG22" s="6">
        <v>45861.883884785166</v>
      </c>
      <c r="CH22" s="6">
        <v>47397.758974581542</v>
      </c>
      <c r="CI22" s="6">
        <v>48572.948606145255</v>
      </c>
      <c r="CJ22" s="6">
        <v>48726.991984505796</v>
      </c>
      <c r="CK22" s="21">
        <v>48882.789532329502</v>
      </c>
      <c r="CL22" s="21">
        <v>49878.160806542881</v>
      </c>
      <c r="CM22" s="21">
        <v>46355.703218515751</v>
      </c>
      <c r="CN22" s="21">
        <v>47311.409756132438</v>
      </c>
      <c r="CO22" s="21" t="s">
        <v>120</v>
      </c>
      <c r="CP22" s="21">
        <v>33000</v>
      </c>
      <c r="CQ22" s="21" t="s">
        <v>120</v>
      </c>
      <c r="CR22" s="21" t="s">
        <v>120</v>
      </c>
      <c r="CS22" s="21" t="s">
        <v>120</v>
      </c>
      <c r="CT22" s="21" t="s">
        <v>121</v>
      </c>
      <c r="CU22" s="21"/>
      <c r="CV22" s="46">
        <v>3</v>
      </c>
      <c r="CW22" s="47"/>
      <c r="CX22" s="47"/>
      <c r="CY22" s="47"/>
      <c r="CZ22" s="47"/>
      <c r="DA22" s="47"/>
      <c r="DB22" s="47"/>
      <c r="DC22" s="47"/>
      <c r="DD22" s="47"/>
      <c r="DE22" s="50"/>
      <c r="DF22" s="50"/>
      <c r="DG22" s="43"/>
      <c r="DH22" s="43"/>
      <c r="DI22" s="43"/>
      <c r="DJ22" s="43">
        <f t="shared" ref="DJ22:DO22" si="45">IF(CF22&gt;0,RANK(CF22,CF$12:CF$27),+CF22)</f>
        <v>2</v>
      </c>
      <c r="DK22" s="43">
        <f t="shared" si="45"/>
        <v>2</v>
      </c>
      <c r="DL22" s="43">
        <f t="shared" si="45"/>
        <v>2</v>
      </c>
      <c r="DM22" s="43">
        <f t="shared" si="45"/>
        <v>2</v>
      </c>
      <c r="DN22" s="43">
        <f t="shared" si="45"/>
        <v>2</v>
      </c>
      <c r="DO22" s="43">
        <f t="shared" si="45"/>
        <v>2</v>
      </c>
      <c r="DP22" s="43">
        <f t="shared" ref="DP22" si="46">IF(CL22&gt;0,RANK(CL22,CL$12:CL$27),+CL22)</f>
        <v>2</v>
      </c>
      <c r="DQ22" s="43">
        <f t="shared" ref="DQ22" si="47">IF(CM22&gt;0,RANK(CM22,CM$12:CM$27),+CM22)</f>
        <v>2</v>
      </c>
      <c r="DR22" s="43">
        <f t="shared" si="32"/>
        <v>2</v>
      </c>
      <c r="DS22" s="43" t="str">
        <f t="shared" si="32"/>
        <v>NA</v>
      </c>
      <c r="DT22" s="43">
        <f t="shared" si="32"/>
        <v>7</v>
      </c>
      <c r="DU22" s="43" t="str">
        <f t="shared" si="33"/>
        <v>NA</v>
      </c>
      <c r="DV22" s="43" t="str">
        <f t="shared" si="34"/>
        <v>NA</v>
      </c>
      <c r="DW22" s="43" t="str">
        <f t="shared" si="40"/>
        <v>NA</v>
      </c>
      <c r="DX22" s="43" t="str">
        <f t="shared" si="41"/>
        <v>—</v>
      </c>
    </row>
    <row r="23" spans="1:129">
      <c r="A23" s="1" t="s">
        <v>28</v>
      </c>
      <c r="B23" s="1">
        <v>24807</v>
      </c>
      <c r="C23" s="1">
        <v>26724</v>
      </c>
      <c r="D23" s="1">
        <v>28789</v>
      </c>
      <c r="E23" s="1">
        <v>27612</v>
      </c>
      <c r="F23" s="1">
        <v>28481.813058501099</v>
      </c>
      <c r="G23" s="1">
        <v>28378.6424129353</v>
      </c>
      <c r="H23" s="1">
        <v>30507</v>
      </c>
      <c r="I23" s="1">
        <v>32221</v>
      </c>
      <c r="J23" s="1">
        <v>33183.70800103512</v>
      </c>
      <c r="K23" s="1">
        <v>33751</v>
      </c>
      <c r="L23" s="1">
        <v>35065.485642912157</v>
      </c>
      <c r="M23" s="1">
        <v>36958.993477325443</v>
      </c>
      <c r="N23" s="1">
        <v>38757</v>
      </c>
      <c r="O23" s="1">
        <v>40074.099272279884</v>
      </c>
      <c r="P23" s="1">
        <v>40256.589087735432</v>
      </c>
      <c r="Q23" s="6">
        <v>40612.063453417861</v>
      </c>
      <c r="R23" s="6">
        <v>42185.004387786583</v>
      </c>
      <c r="S23" s="6">
        <v>43838.918639672636</v>
      </c>
      <c r="T23" s="6">
        <v>44733.601294812892</v>
      </c>
      <c r="U23" s="6">
        <v>46383.99348246817</v>
      </c>
      <c r="V23" s="6">
        <v>46464.498816968538</v>
      </c>
      <c r="W23" s="6">
        <v>46612.51484627225</v>
      </c>
      <c r="X23" s="6">
        <v>46221.884479864799</v>
      </c>
      <c r="Y23" s="6">
        <v>46413.977644837483</v>
      </c>
      <c r="Z23" s="6">
        <v>48077.851168327361</v>
      </c>
      <c r="AA23" s="6">
        <v>47799.444571173895</v>
      </c>
      <c r="AB23" s="6">
        <v>50999.891848556952</v>
      </c>
      <c r="AC23" s="6">
        <v>48673.794227432838</v>
      </c>
      <c r="AD23" s="6">
        <v>49432.436812144209</v>
      </c>
      <c r="AE23" s="6">
        <v>49720.439785470502</v>
      </c>
      <c r="AF23" s="6">
        <v>50021.099513250403</v>
      </c>
      <c r="AG23" s="6">
        <v>50962.232436472346</v>
      </c>
      <c r="AH23" s="6">
        <v>51599.276196636478</v>
      </c>
      <c r="AI23" s="46">
        <f t="shared" si="2"/>
        <v>14</v>
      </c>
      <c r="AJ23" s="47">
        <f t="shared" si="3"/>
        <v>11</v>
      </c>
      <c r="AK23" s="47">
        <f t="shared" si="4"/>
        <v>11</v>
      </c>
      <c r="AL23" s="47">
        <f t="shared" si="5"/>
        <v>14</v>
      </c>
      <c r="AM23" s="47">
        <f t="shared" si="6"/>
        <v>14</v>
      </c>
      <c r="AN23" s="47">
        <f t="shared" si="7"/>
        <v>15</v>
      </c>
      <c r="AO23" s="47">
        <f t="shared" si="8"/>
        <v>14</v>
      </c>
      <c r="AP23" s="47">
        <f t="shared" si="9"/>
        <v>15</v>
      </c>
      <c r="AQ23" s="47">
        <f t="shared" si="10"/>
        <v>14</v>
      </c>
      <c r="AR23" s="47">
        <f t="shared" si="11"/>
        <v>14</v>
      </c>
      <c r="AS23" s="47">
        <f t="shared" si="12"/>
        <v>13</v>
      </c>
      <c r="AT23" s="47">
        <f t="shared" si="13"/>
        <v>13</v>
      </c>
      <c r="AU23" s="47">
        <f t="shared" si="14"/>
        <v>12</v>
      </c>
      <c r="AV23" s="47">
        <f t="shared" si="15"/>
        <v>11</v>
      </c>
      <c r="AW23" s="47">
        <f t="shared" si="16"/>
        <v>11</v>
      </c>
      <c r="AX23" s="47">
        <f t="shared" si="17"/>
        <v>13</v>
      </c>
      <c r="AY23" s="43">
        <f t="shared" si="18"/>
        <v>10</v>
      </c>
      <c r="AZ23" s="47">
        <f t="shared" si="37"/>
        <v>10</v>
      </c>
      <c r="BA23" s="47">
        <f t="shared" si="19"/>
        <v>13</v>
      </c>
      <c r="BB23" s="47">
        <f t="shared" si="20"/>
        <v>11</v>
      </c>
      <c r="BC23" s="47">
        <f t="shared" si="21"/>
        <v>14</v>
      </c>
      <c r="BD23" s="43">
        <f t="shared" si="22"/>
        <v>15</v>
      </c>
      <c r="BE23" s="43">
        <f t="shared" si="23"/>
        <v>15</v>
      </c>
      <c r="BF23" s="43">
        <f t="shared" si="24"/>
        <v>15</v>
      </c>
      <c r="BG23" s="43">
        <f t="shared" si="25"/>
        <v>9</v>
      </c>
      <c r="BH23" s="43">
        <f t="shared" si="26"/>
        <v>10</v>
      </c>
      <c r="BI23" s="43">
        <f t="shared" si="27"/>
        <v>7</v>
      </c>
      <c r="BJ23" s="43">
        <f t="shared" si="28"/>
        <v>8</v>
      </c>
      <c r="BK23" s="43">
        <f t="shared" si="29"/>
        <v>8</v>
      </c>
      <c r="BL23" s="43">
        <f t="shared" si="30"/>
        <v>9</v>
      </c>
      <c r="BM23" s="43">
        <f t="shared" si="38"/>
        <v>10</v>
      </c>
      <c r="BN23" s="43">
        <f t="shared" si="39"/>
        <v>10</v>
      </c>
      <c r="BO23" s="43">
        <f t="shared" si="39"/>
        <v>8</v>
      </c>
      <c r="BP23" s="15" t="s">
        <v>120</v>
      </c>
      <c r="BQ23" s="6" t="s">
        <v>120</v>
      </c>
      <c r="BR23" s="6" t="s">
        <v>120</v>
      </c>
      <c r="BS23" s="6" t="s">
        <v>120</v>
      </c>
      <c r="BT23" s="6" t="s">
        <v>120</v>
      </c>
      <c r="BU23" s="6" t="s">
        <v>120</v>
      </c>
      <c r="BV23" s="6" t="s">
        <v>120</v>
      </c>
      <c r="BW23" s="6" t="s">
        <v>120</v>
      </c>
      <c r="BX23" s="6" t="s">
        <v>120</v>
      </c>
      <c r="BY23" s="6" t="s">
        <v>120</v>
      </c>
      <c r="BZ23" s="6" t="s">
        <v>120</v>
      </c>
      <c r="CA23" s="6" t="s">
        <v>120</v>
      </c>
      <c r="CB23" s="6" t="s">
        <v>120</v>
      </c>
      <c r="CC23" s="6" t="s">
        <v>120</v>
      </c>
      <c r="CD23" s="6" t="s">
        <v>120</v>
      </c>
      <c r="CE23" s="6" t="s">
        <v>120</v>
      </c>
      <c r="CF23" s="6" t="s">
        <v>120</v>
      </c>
      <c r="CG23" s="6" t="s">
        <v>120</v>
      </c>
      <c r="CH23" s="6" t="s">
        <v>120</v>
      </c>
      <c r="CI23" s="6" t="s">
        <v>120</v>
      </c>
      <c r="CJ23" s="6" t="s">
        <v>120</v>
      </c>
      <c r="CK23" s="6" t="s">
        <v>120</v>
      </c>
      <c r="CL23" s="6" t="s">
        <v>120</v>
      </c>
      <c r="CM23" s="6" t="s">
        <v>120</v>
      </c>
      <c r="CN23" s="6" t="s">
        <v>120</v>
      </c>
      <c r="CO23" s="6" t="s">
        <v>120</v>
      </c>
      <c r="CP23" s="6" t="s">
        <v>120</v>
      </c>
      <c r="CQ23" s="6" t="s">
        <v>120</v>
      </c>
      <c r="CR23" s="6" t="s">
        <v>120</v>
      </c>
      <c r="CS23" s="6" t="s">
        <v>120</v>
      </c>
      <c r="CT23" s="6" t="s">
        <v>121</v>
      </c>
      <c r="CV23" s="46"/>
      <c r="CW23" s="47"/>
      <c r="CX23" s="47"/>
      <c r="CY23" s="47"/>
      <c r="CZ23" s="47"/>
      <c r="DA23" s="47"/>
      <c r="DB23" s="47"/>
      <c r="DC23" s="47"/>
      <c r="DD23" s="47"/>
      <c r="DE23" s="50"/>
      <c r="DF23" s="50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 t="str">
        <f t="shared" si="32"/>
        <v>NA</v>
      </c>
      <c r="DS23" s="43" t="str">
        <f t="shared" si="32"/>
        <v>NA</v>
      </c>
      <c r="DT23" s="43" t="str">
        <f t="shared" si="32"/>
        <v>NA</v>
      </c>
      <c r="DU23" s="43" t="str">
        <f t="shared" si="33"/>
        <v>NA</v>
      </c>
      <c r="DV23" s="43" t="str">
        <f t="shared" si="34"/>
        <v>NA</v>
      </c>
      <c r="DW23" s="43" t="str">
        <f t="shared" si="40"/>
        <v>NA</v>
      </c>
      <c r="DX23" s="43" t="str">
        <f t="shared" si="41"/>
        <v>—</v>
      </c>
    </row>
    <row r="24" spans="1:129">
      <c r="A24" s="1" t="s">
        <v>29</v>
      </c>
      <c r="B24" s="1">
        <v>28650</v>
      </c>
      <c r="C24" s="1">
        <v>29038</v>
      </c>
      <c r="D24" s="1">
        <v>30438</v>
      </c>
      <c r="E24" s="1">
        <v>31034</v>
      </c>
      <c r="F24" s="1">
        <v>30935.9092153569</v>
      </c>
      <c r="G24" s="1">
        <v>33397.423767082597</v>
      </c>
      <c r="H24" s="1">
        <v>35489</v>
      </c>
      <c r="I24" s="1">
        <v>34925</v>
      </c>
      <c r="J24" s="1">
        <v>35858.050772342569</v>
      </c>
      <c r="K24" s="1">
        <v>36669</v>
      </c>
      <c r="L24" s="1">
        <v>36189.351070103978</v>
      </c>
      <c r="M24" s="1">
        <v>37101.984281443416</v>
      </c>
      <c r="N24" s="1">
        <v>38069</v>
      </c>
      <c r="O24" s="1">
        <v>38924.461413449302</v>
      </c>
      <c r="P24" s="1">
        <v>40926.293372062537</v>
      </c>
      <c r="Q24">
        <v>41803.545077137707</v>
      </c>
      <c r="R24">
        <v>43822.488861927995</v>
      </c>
      <c r="S24">
        <v>45959.463887250458</v>
      </c>
      <c r="T24">
        <v>46075.380502025611</v>
      </c>
      <c r="U24">
        <v>47583.721023515711</v>
      </c>
      <c r="V24">
        <v>47337.181558160919</v>
      </c>
      <c r="W24" s="21">
        <v>46851.42012072177</v>
      </c>
      <c r="X24" s="21">
        <v>46502.975476948595</v>
      </c>
      <c r="Y24" s="21">
        <v>47130.554659362773</v>
      </c>
      <c r="Z24" s="21">
        <v>46048.007578168879</v>
      </c>
      <c r="AA24" s="21">
        <v>48915.611533471354</v>
      </c>
      <c r="AB24" s="21">
        <v>48862.095089312032</v>
      </c>
      <c r="AC24" s="21">
        <v>50503.309100328093</v>
      </c>
      <c r="AD24" s="21">
        <v>52992.558139534885</v>
      </c>
      <c r="AE24" s="21">
        <v>52369.175163096821</v>
      </c>
      <c r="AF24" s="21">
        <v>52821.393875335663</v>
      </c>
      <c r="AG24" s="21">
        <v>54010.384960422161</v>
      </c>
      <c r="AH24" s="6">
        <v>54395.857504749845</v>
      </c>
      <c r="AI24" s="46">
        <f t="shared" si="2"/>
        <v>8</v>
      </c>
      <c r="AJ24" s="47">
        <f t="shared" si="3"/>
        <v>8</v>
      </c>
      <c r="AK24" s="47">
        <f t="shared" si="4"/>
        <v>10</v>
      </c>
      <c r="AL24" s="47">
        <f t="shared" si="5"/>
        <v>10</v>
      </c>
      <c r="AM24" s="47">
        <f t="shared" si="6"/>
        <v>10</v>
      </c>
      <c r="AN24" s="47">
        <f t="shared" si="7"/>
        <v>8</v>
      </c>
      <c r="AO24" s="47">
        <f t="shared" si="8"/>
        <v>6</v>
      </c>
      <c r="AP24" s="47">
        <f t="shared" si="9"/>
        <v>10</v>
      </c>
      <c r="AQ24" s="47">
        <f t="shared" si="10"/>
        <v>9</v>
      </c>
      <c r="AR24" s="47">
        <f t="shared" si="11"/>
        <v>11</v>
      </c>
      <c r="AS24" s="47">
        <f t="shared" si="12"/>
        <v>12</v>
      </c>
      <c r="AT24" s="47">
        <f t="shared" si="13"/>
        <v>12</v>
      </c>
      <c r="AU24" s="47">
        <f t="shared" si="14"/>
        <v>13</v>
      </c>
      <c r="AV24" s="47">
        <f t="shared" si="15"/>
        <v>13</v>
      </c>
      <c r="AW24" s="47">
        <f t="shared" si="16"/>
        <v>10</v>
      </c>
      <c r="AX24" s="47">
        <f t="shared" si="17"/>
        <v>9</v>
      </c>
      <c r="AY24" s="43">
        <f t="shared" si="18"/>
        <v>9</v>
      </c>
      <c r="AZ24" s="47">
        <f t="shared" si="37"/>
        <v>9</v>
      </c>
      <c r="BA24" s="47">
        <f t="shared" si="19"/>
        <v>8</v>
      </c>
      <c r="BB24" s="47">
        <f t="shared" si="20"/>
        <v>9</v>
      </c>
      <c r="BC24" s="47">
        <f t="shared" si="21"/>
        <v>12</v>
      </c>
      <c r="BD24" s="43">
        <f t="shared" si="22"/>
        <v>13</v>
      </c>
      <c r="BE24" s="43">
        <f t="shared" si="23"/>
        <v>14</v>
      </c>
      <c r="BF24" s="43">
        <f t="shared" si="24"/>
        <v>13</v>
      </c>
      <c r="BG24" s="43">
        <f t="shared" si="25"/>
        <v>13</v>
      </c>
      <c r="BH24" s="43">
        <f t="shared" si="26"/>
        <v>9</v>
      </c>
      <c r="BI24" s="43">
        <f t="shared" si="27"/>
        <v>8</v>
      </c>
      <c r="BJ24" s="43">
        <f t="shared" si="28"/>
        <v>7</v>
      </c>
      <c r="BK24" s="43">
        <f t="shared" si="29"/>
        <v>4</v>
      </c>
      <c r="BL24" s="43">
        <f t="shared" si="30"/>
        <v>8</v>
      </c>
      <c r="BM24" s="43">
        <f t="shared" si="38"/>
        <v>7</v>
      </c>
      <c r="BN24" s="43">
        <f t="shared" si="39"/>
        <v>7</v>
      </c>
      <c r="BO24" s="43">
        <f t="shared" si="39"/>
        <v>6</v>
      </c>
      <c r="BP24" s="15" t="s">
        <v>121</v>
      </c>
      <c r="BQ24" s="6" t="s">
        <v>121</v>
      </c>
      <c r="BR24" s="6">
        <v>20587</v>
      </c>
      <c r="BS24" s="1">
        <v>21015</v>
      </c>
      <c r="BT24" s="1">
        <v>22599</v>
      </c>
      <c r="BU24" s="1">
        <v>23110</v>
      </c>
      <c r="BV24" s="1">
        <v>23930</v>
      </c>
      <c r="BW24" s="1">
        <v>25161</v>
      </c>
      <c r="BX24" s="1">
        <v>25547</v>
      </c>
      <c r="BY24" s="1">
        <v>30640.255719915342</v>
      </c>
      <c r="BZ24" s="1">
        <v>26272.363168262549</v>
      </c>
      <c r="CA24" s="1">
        <v>30562.896331535583</v>
      </c>
      <c r="CB24" s="12">
        <v>31742.739414803676</v>
      </c>
      <c r="CC24">
        <v>32611.405436547178</v>
      </c>
      <c r="CD24" s="6">
        <v>34381.300404667709</v>
      </c>
      <c r="CE24" s="6">
        <v>33363.633981395018</v>
      </c>
      <c r="CF24">
        <v>34920.126472734075</v>
      </c>
      <c r="CG24">
        <v>35995.545349115411</v>
      </c>
      <c r="CH24">
        <v>37274.178621437524</v>
      </c>
      <c r="CI24">
        <v>37686.683148729797</v>
      </c>
      <c r="CJ24">
        <v>37213.522648303377</v>
      </c>
      <c r="CK24" s="6">
        <v>36905.217244990548</v>
      </c>
      <c r="CL24" s="6">
        <v>38396.573581620098</v>
      </c>
      <c r="CM24" s="6">
        <v>36568.771633192388</v>
      </c>
      <c r="CN24" s="6">
        <v>37083.827946985446</v>
      </c>
      <c r="CO24" s="6" t="s">
        <v>120</v>
      </c>
      <c r="CP24" s="6" t="s">
        <v>120</v>
      </c>
      <c r="CQ24" s="6" t="s">
        <v>120</v>
      </c>
      <c r="CR24" s="6" t="s">
        <v>120</v>
      </c>
      <c r="CS24" s="6" t="s">
        <v>120</v>
      </c>
      <c r="CT24" s="6" t="s">
        <v>121</v>
      </c>
      <c r="CV24" s="46"/>
      <c r="CW24" s="47">
        <v>5</v>
      </c>
      <c r="CX24" s="47">
        <v>5</v>
      </c>
      <c r="CY24" s="47">
        <v>5</v>
      </c>
      <c r="CZ24" s="47">
        <v>4</v>
      </c>
      <c r="DA24" s="47">
        <v>4</v>
      </c>
      <c r="DB24" s="47">
        <v>4</v>
      </c>
      <c r="DC24" s="47">
        <v>3</v>
      </c>
      <c r="DD24" s="47">
        <v>4</v>
      </c>
      <c r="DE24" s="50">
        <f>IF(CA24&gt;0,(RANK(CA24,CA$12:CA$27)),0)</f>
        <v>4</v>
      </c>
      <c r="DF24" s="50">
        <f>IF(CB24&gt;0,(RANK(CB24,CB$12:CB$27)),0)</f>
        <v>5</v>
      </c>
      <c r="DG24" s="43">
        <f t="shared" ref="DG24:DO24" si="48">IF(CC24&gt;0,RANK(CC24,CC$12:CC$27),+CC24)</f>
        <v>5</v>
      </c>
      <c r="DH24" s="43">
        <f t="shared" si="48"/>
        <v>5</v>
      </c>
      <c r="DI24" s="43">
        <f t="shared" si="48"/>
        <v>5</v>
      </c>
      <c r="DJ24" s="43">
        <f t="shared" si="48"/>
        <v>6</v>
      </c>
      <c r="DK24" s="43">
        <f t="shared" si="48"/>
        <v>6</v>
      </c>
      <c r="DL24" s="43">
        <f t="shared" si="48"/>
        <v>6</v>
      </c>
      <c r="DM24" s="43">
        <f t="shared" si="48"/>
        <v>5</v>
      </c>
      <c r="DN24" s="43">
        <f t="shared" si="48"/>
        <v>6</v>
      </c>
      <c r="DO24" s="43">
        <f t="shared" si="48"/>
        <v>6</v>
      </c>
      <c r="DP24" s="43">
        <f t="shared" ref="DP24:DP25" si="49">IF(CL24&gt;0,RANK(CL24,CL$12:CL$27),+CL24)</f>
        <v>5</v>
      </c>
      <c r="DQ24" s="43">
        <f t="shared" ref="DQ24:DQ25" si="50">IF(CM24&gt;0,RANK(CM24,CM$12:CM$27),+CM24)</f>
        <v>6</v>
      </c>
      <c r="DR24" s="43">
        <f t="shared" si="32"/>
        <v>6</v>
      </c>
      <c r="DS24" s="43" t="str">
        <f t="shared" si="32"/>
        <v>NA</v>
      </c>
      <c r="DT24" s="43" t="str">
        <f t="shared" si="32"/>
        <v>NA</v>
      </c>
      <c r="DU24" s="43" t="str">
        <f t="shared" si="33"/>
        <v>NA</v>
      </c>
      <c r="DV24" s="43" t="str">
        <f t="shared" si="34"/>
        <v>NA</v>
      </c>
      <c r="DW24" s="43" t="str">
        <f t="shared" si="40"/>
        <v>NA</v>
      </c>
      <c r="DX24" s="43" t="str">
        <f t="shared" si="41"/>
        <v>—</v>
      </c>
    </row>
    <row r="25" spans="1:129">
      <c r="A25" s="1" t="s">
        <v>30</v>
      </c>
      <c r="B25" s="1">
        <v>30739</v>
      </c>
      <c r="C25" s="1">
        <v>32215</v>
      </c>
      <c r="D25" s="1">
        <v>33038</v>
      </c>
      <c r="E25" s="1">
        <v>33889</v>
      </c>
      <c r="F25" s="1">
        <v>34896</v>
      </c>
      <c r="G25" s="1">
        <v>35989</v>
      </c>
      <c r="H25" s="1">
        <v>34973</v>
      </c>
      <c r="I25" s="1">
        <v>36654</v>
      </c>
      <c r="J25" s="1">
        <v>37415.092692743048</v>
      </c>
      <c r="K25" s="1">
        <v>38276</v>
      </c>
      <c r="L25" s="1">
        <v>39748.474954296158</v>
      </c>
      <c r="M25" s="1">
        <v>42082.506336556195</v>
      </c>
      <c r="N25" s="1">
        <v>39337.85617137028</v>
      </c>
      <c r="O25" s="1">
        <v>44233.00535493363</v>
      </c>
      <c r="P25" s="1">
        <v>45166.235722256679</v>
      </c>
      <c r="Q25" s="6">
        <v>45278.740135216089</v>
      </c>
      <c r="R25" s="6">
        <v>46930.297635250892</v>
      </c>
      <c r="S25" s="6">
        <v>48051.991608419885</v>
      </c>
      <c r="T25" s="6">
        <v>49388.605362187169</v>
      </c>
      <c r="U25" s="6">
        <v>50600.45070889387</v>
      </c>
      <c r="V25" s="6">
        <v>52940.823387550772</v>
      </c>
      <c r="W25" s="6">
        <v>53284.073586265818</v>
      </c>
      <c r="X25" s="6">
        <v>53316.681219609753</v>
      </c>
      <c r="Y25" s="6">
        <v>52818.063622660338</v>
      </c>
      <c r="Z25" s="6">
        <v>53185.035763505351</v>
      </c>
      <c r="AA25" s="6">
        <v>54617.507054866051</v>
      </c>
      <c r="AB25" s="6">
        <v>54975.406113315461</v>
      </c>
      <c r="AC25" s="6">
        <v>56241.693831035052</v>
      </c>
      <c r="AD25" s="6">
        <v>45451.60556844547</v>
      </c>
      <c r="AE25" s="6">
        <v>58068.56873258602</v>
      </c>
      <c r="AF25" s="6">
        <v>58943.979601423598</v>
      </c>
      <c r="AG25" s="6">
        <v>60161.22342300912</v>
      </c>
      <c r="AH25" s="21">
        <v>56563.764090435347</v>
      </c>
      <c r="AI25" s="46">
        <f t="shared" si="2"/>
        <v>5</v>
      </c>
      <c r="AJ25" s="47">
        <f t="shared" si="3"/>
        <v>4</v>
      </c>
      <c r="AK25" s="47">
        <f t="shared" si="4"/>
        <v>5</v>
      </c>
      <c r="AL25" s="47">
        <f t="shared" si="5"/>
        <v>4</v>
      </c>
      <c r="AM25" s="47">
        <f t="shared" si="6"/>
        <v>4</v>
      </c>
      <c r="AN25" s="47">
        <f t="shared" si="7"/>
        <v>3</v>
      </c>
      <c r="AO25" s="47">
        <f t="shared" si="8"/>
        <v>8</v>
      </c>
      <c r="AP25" s="47">
        <f t="shared" si="9"/>
        <v>7</v>
      </c>
      <c r="AQ25" s="47">
        <f t="shared" si="10"/>
        <v>7</v>
      </c>
      <c r="AR25" s="47">
        <f t="shared" si="11"/>
        <v>6</v>
      </c>
      <c r="AS25" s="47">
        <f t="shared" si="12"/>
        <v>7</v>
      </c>
      <c r="AT25" s="47">
        <f t="shared" si="13"/>
        <v>6</v>
      </c>
      <c r="AU25" s="47">
        <f t="shared" si="14"/>
        <v>11</v>
      </c>
      <c r="AV25" s="47">
        <f t="shared" si="15"/>
        <v>6</v>
      </c>
      <c r="AW25" s="47">
        <f t="shared" si="16"/>
        <v>6</v>
      </c>
      <c r="AX25" s="47">
        <f t="shared" si="17"/>
        <v>6</v>
      </c>
      <c r="AY25" s="43">
        <f t="shared" si="18"/>
        <v>4</v>
      </c>
      <c r="AZ25" s="47">
        <f t="shared" si="37"/>
        <v>5</v>
      </c>
      <c r="BA25" s="47">
        <f t="shared" si="19"/>
        <v>6</v>
      </c>
      <c r="BB25" s="47">
        <f t="shared" si="20"/>
        <v>6</v>
      </c>
      <c r="BC25" s="47">
        <f t="shared" si="21"/>
        <v>6</v>
      </c>
      <c r="BD25" s="43">
        <f t="shared" si="22"/>
        <v>6</v>
      </c>
      <c r="BE25" s="43">
        <f t="shared" si="23"/>
        <v>5</v>
      </c>
      <c r="BF25" s="43">
        <f t="shared" si="24"/>
        <v>6</v>
      </c>
      <c r="BG25" s="43">
        <f t="shared" si="25"/>
        <v>6</v>
      </c>
      <c r="BH25" s="43">
        <f t="shared" si="26"/>
        <v>5</v>
      </c>
      <c r="BI25" s="43">
        <f t="shared" si="27"/>
        <v>5</v>
      </c>
      <c r="BJ25" s="43">
        <f t="shared" si="28"/>
        <v>5</v>
      </c>
      <c r="BK25" s="43">
        <f t="shared" si="29"/>
        <v>11</v>
      </c>
      <c r="BL25" s="43">
        <f t="shared" si="30"/>
        <v>4</v>
      </c>
      <c r="BM25" s="43">
        <f t="shared" si="38"/>
        <v>4</v>
      </c>
      <c r="BN25" s="43">
        <f t="shared" si="39"/>
        <v>4</v>
      </c>
      <c r="BO25" s="43">
        <f t="shared" si="39"/>
        <v>5</v>
      </c>
      <c r="BP25" s="15" t="s">
        <v>120</v>
      </c>
      <c r="BQ25" s="6" t="s">
        <v>120</v>
      </c>
      <c r="BR25" s="6" t="s">
        <v>120</v>
      </c>
      <c r="BS25" s="6" t="s">
        <v>120</v>
      </c>
      <c r="BT25" s="6" t="s">
        <v>120</v>
      </c>
      <c r="BU25" s="6" t="s">
        <v>120</v>
      </c>
      <c r="BV25" s="6" t="s">
        <v>120</v>
      </c>
      <c r="BW25" s="6" t="s">
        <v>120</v>
      </c>
      <c r="BX25" s="6" t="s">
        <v>120</v>
      </c>
      <c r="BY25" s="6" t="s">
        <v>120</v>
      </c>
      <c r="BZ25" s="6" t="s">
        <v>120</v>
      </c>
      <c r="CA25" s="6" t="s">
        <v>120</v>
      </c>
      <c r="CB25" s="6" t="s">
        <v>120</v>
      </c>
      <c r="CC25" s="6" t="s">
        <v>120</v>
      </c>
      <c r="CD25" s="6" t="s">
        <v>120</v>
      </c>
      <c r="CE25" s="6" t="s">
        <v>120</v>
      </c>
      <c r="CF25" s="6" t="s">
        <v>120</v>
      </c>
      <c r="CG25" s="6" t="s">
        <v>120</v>
      </c>
      <c r="CH25" s="6" t="s">
        <v>120</v>
      </c>
      <c r="CI25" s="6" t="s">
        <v>120</v>
      </c>
      <c r="CJ25" s="6" t="s">
        <v>120</v>
      </c>
      <c r="CK25" s="6" t="s">
        <v>120</v>
      </c>
      <c r="CL25" s="6" t="s">
        <v>120</v>
      </c>
      <c r="CM25" s="6" t="s">
        <v>120</v>
      </c>
      <c r="CN25" s="6" t="s">
        <v>120</v>
      </c>
      <c r="CO25" s="6" t="s">
        <v>120</v>
      </c>
      <c r="CP25" s="6">
        <v>37683.54064642507</v>
      </c>
      <c r="CQ25" s="6" t="s">
        <v>120</v>
      </c>
      <c r="CR25" s="6" t="s">
        <v>120</v>
      </c>
      <c r="CS25" s="6" t="s">
        <v>120</v>
      </c>
      <c r="CT25" s="6" t="s">
        <v>121</v>
      </c>
      <c r="CV25" s="46"/>
      <c r="CW25" s="47"/>
      <c r="CX25" s="47"/>
      <c r="CY25" s="47"/>
      <c r="CZ25" s="47"/>
      <c r="DA25" s="47"/>
      <c r="DB25" s="47"/>
      <c r="DC25" s="47"/>
      <c r="DD25" s="47"/>
      <c r="DE25" s="50"/>
      <c r="DF25" s="50"/>
      <c r="DG25" s="43"/>
      <c r="DH25" s="43"/>
      <c r="DI25" s="43"/>
      <c r="DJ25" s="43"/>
      <c r="DK25" s="43"/>
      <c r="DL25" s="43"/>
      <c r="DM25" s="43"/>
      <c r="DN25" s="43" t="str">
        <f>IF(CJ25&gt;0,RANK(CJ25,CJ$12:CJ$27),+CJ25)</f>
        <v>NA</v>
      </c>
      <c r="DO25" s="43" t="str">
        <f>IF(CK25&gt;0,RANK(CK25,CK$12:CK$27),+CK25)</f>
        <v>NA</v>
      </c>
      <c r="DP25" s="43" t="str">
        <f t="shared" si="49"/>
        <v>NA</v>
      </c>
      <c r="DQ25" s="43" t="str">
        <f t="shared" si="50"/>
        <v>NA</v>
      </c>
      <c r="DR25" s="43" t="str">
        <f t="shared" si="32"/>
        <v>NA</v>
      </c>
      <c r="DS25" s="43" t="str">
        <f t="shared" si="32"/>
        <v>NA</v>
      </c>
      <c r="DT25" s="43">
        <f t="shared" si="32"/>
        <v>5</v>
      </c>
      <c r="DU25" s="43" t="str">
        <f t="shared" si="33"/>
        <v>NA</v>
      </c>
      <c r="DV25" s="43" t="str">
        <f t="shared" si="34"/>
        <v>NA</v>
      </c>
      <c r="DW25" s="43" t="str">
        <f t="shared" si="40"/>
        <v>NA</v>
      </c>
      <c r="DX25" s="43" t="str">
        <f t="shared" si="41"/>
        <v>—</v>
      </c>
    </row>
    <row r="26" spans="1:129">
      <c r="A26" s="1" t="s">
        <v>31</v>
      </c>
      <c r="B26" s="1">
        <v>32444</v>
      </c>
      <c r="C26" s="1">
        <v>34338</v>
      </c>
      <c r="D26" s="1">
        <v>34908</v>
      </c>
      <c r="E26" s="1">
        <v>35408</v>
      </c>
      <c r="F26" s="1">
        <v>35553.834542744298</v>
      </c>
      <c r="G26" s="1">
        <v>35458.006704892301</v>
      </c>
      <c r="H26" s="1">
        <v>36735</v>
      </c>
      <c r="I26" s="1">
        <v>38114</v>
      </c>
      <c r="J26" s="1">
        <v>38903.572243253388</v>
      </c>
      <c r="K26" s="1">
        <v>40601</v>
      </c>
      <c r="L26" s="1">
        <v>42388.916276525924</v>
      </c>
      <c r="M26" s="1">
        <v>43958.731493659805</v>
      </c>
      <c r="N26" s="1">
        <v>46911.527485064871</v>
      </c>
      <c r="O26" s="1">
        <v>46668.420175643572</v>
      </c>
      <c r="P26" s="1">
        <v>46418.646667566987</v>
      </c>
      <c r="Q26" s="6">
        <v>45826.11771225532</v>
      </c>
      <c r="R26" s="6">
        <v>46164.873399073796</v>
      </c>
      <c r="S26" s="6">
        <v>48508.953676980229</v>
      </c>
      <c r="T26" s="6">
        <v>51301.769034941564</v>
      </c>
      <c r="U26" s="6">
        <v>54538.351590847305</v>
      </c>
      <c r="V26" s="6">
        <v>57334.117330340137</v>
      </c>
      <c r="W26" s="6">
        <v>57185.932421415615</v>
      </c>
      <c r="X26" s="6">
        <v>56975.266498981851</v>
      </c>
      <c r="Y26" s="6">
        <v>58362.313227777769</v>
      </c>
      <c r="Z26" s="6">
        <v>58423.364014631297</v>
      </c>
      <c r="AA26" s="6">
        <v>60059.216154350303</v>
      </c>
      <c r="AB26" s="6">
        <v>60637.46045622183</v>
      </c>
      <c r="AC26" s="6">
        <v>62664.008344923503</v>
      </c>
      <c r="AD26" s="6">
        <v>54921.758590308367</v>
      </c>
      <c r="AE26" s="6">
        <v>63288.147832369941</v>
      </c>
      <c r="AF26" s="6">
        <v>63188.816574254459</v>
      </c>
      <c r="AG26" s="6">
        <v>65720.717571297151</v>
      </c>
      <c r="AH26" s="6">
        <v>65160.152110063384</v>
      </c>
      <c r="AI26" s="46">
        <f t="shared" si="2"/>
        <v>4</v>
      </c>
      <c r="AJ26" s="47">
        <f t="shared" si="3"/>
        <v>3</v>
      </c>
      <c r="AK26" s="47">
        <f t="shared" si="4"/>
        <v>3</v>
      </c>
      <c r="AL26" s="47">
        <f t="shared" si="5"/>
        <v>3</v>
      </c>
      <c r="AM26" s="47">
        <f t="shared" si="6"/>
        <v>3</v>
      </c>
      <c r="AN26" s="47">
        <f t="shared" si="7"/>
        <v>5</v>
      </c>
      <c r="AO26" s="47">
        <f t="shared" si="8"/>
        <v>4</v>
      </c>
      <c r="AP26" s="47">
        <f t="shared" si="9"/>
        <v>4</v>
      </c>
      <c r="AQ26" s="47">
        <f t="shared" si="10"/>
        <v>4</v>
      </c>
      <c r="AR26" s="47">
        <f t="shared" si="11"/>
        <v>4</v>
      </c>
      <c r="AS26" s="47">
        <f t="shared" si="12"/>
        <v>4</v>
      </c>
      <c r="AT26" s="47">
        <f t="shared" si="13"/>
        <v>4</v>
      </c>
      <c r="AU26" s="47">
        <f t="shared" si="14"/>
        <v>3</v>
      </c>
      <c r="AV26" s="47">
        <f t="shared" si="15"/>
        <v>3</v>
      </c>
      <c r="AW26" s="47">
        <f t="shared" si="16"/>
        <v>4</v>
      </c>
      <c r="AX26" s="47">
        <f t="shared" si="17"/>
        <v>5</v>
      </c>
      <c r="AY26" s="43">
        <f t="shared" si="18"/>
        <v>5</v>
      </c>
      <c r="AZ26" s="47">
        <f t="shared" si="37"/>
        <v>4</v>
      </c>
      <c r="BA26" s="47">
        <f t="shared" si="19"/>
        <v>3</v>
      </c>
      <c r="BB26" s="47">
        <f t="shared" si="20"/>
        <v>3</v>
      </c>
      <c r="BC26" s="47">
        <f t="shared" si="21"/>
        <v>3</v>
      </c>
      <c r="BD26" s="43">
        <f t="shared" si="22"/>
        <v>3</v>
      </c>
      <c r="BE26" s="43">
        <f t="shared" si="23"/>
        <v>3</v>
      </c>
      <c r="BF26" s="43">
        <f t="shared" si="24"/>
        <v>3</v>
      </c>
      <c r="BG26" s="43">
        <f t="shared" si="25"/>
        <v>3</v>
      </c>
      <c r="BH26" s="43">
        <f t="shared" si="26"/>
        <v>3</v>
      </c>
      <c r="BI26" s="43">
        <f t="shared" si="27"/>
        <v>2</v>
      </c>
      <c r="BJ26" s="43">
        <f t="shared" si="28"/>
        <v>2</v>
      </c>
      <c r="BK26" s="43">
        <f t="shared" si="29"/>
        <v>2</v>
      </c>
      <c r="BL26" s="43">
        <f t="shared" si="30"/>
        <v>3</v>
      </c>
      <c r="BM26" s="43">
        <f t="shared" si="38"/>
        <v>3</v>
      </c>
      <c r="BN26" s="43">
        <f t="shared" si="39"/>
        <v>2</v>
      </c>
      <c r="BO26" s="43">
        <f t="shared" si="39"/>
        <v>2</v>
      </c>
      <c r="BP26" s="15" t="s">
        <v>120</v>
      </c>
      <c r="BQ26" s="6" t="s">
        <v>120</v>
      </c>
      <c r="BR26" s="6" t="s">
        <v>120</v>
      </c>
      <c r="BS26" s="6" t="s">
        <v>120</v>
      </c>
      <c r="BT26" s="6" t="s">
        <v>120</v>
      </c>
      <c r="BU26" s="6" t="s">
        <v>120</v>
      </c>
      <c r="BV26" s="6" t="s">
        <v>120</v>
      </c>
      <c r="BW26" s="6" t="s">
        <v>120</v>
      </c>
      <c r="BX26" s="6" t="s">
        <v>120</v>
      </c>
      <c r="BY26" s="6" t="s">
        <v>120</v>
      </c>
      <c r="BZ26" s="6" t="s">
        <v>120</v>
      </c>
      <c r="CA26" s="6" t="s">
        <v>120</v>
      </c>
      <c r="CB26" s="6" t="s">
        <v>120</v>
      </c>
      <c r="CC26" s="6" t="s">
        <v>120</v>
      </c>
      <c r="CD26" s="6" t="s">
        <v>120</v>
      </c>
      <c r="CE26" s="6" t="s">
        <v>120</v>
      </c>
      <c r="CF26" s="6" t="s">
        <v>120</v>
      </c>
      <c r="CG26" s="6" t="s">
        <v>120</v>
      </c>
      <c r="CH26" s="6" t="s">
        <v>120</v>
      </c>
      <c r="CI26" s="6" t="s">
        <v>120</v>
      </c>
      <c r="CJ26" s="6" t="s">
        <v>120</v>
      </c>
      <c r="CK26" s="6" t="s">
        <v>120</v>
      </c>
      <c r="CL26" s="6" t="s">
        <v>120</v>
      </c>
      <c r="CM26" s="6" t="s">
        <v>120</v>
      </c>
      <c r="CN26" s="6" t="s">
        <v>120</v>
      </c>
      <c r="CO26" s="6" t="s">
        <v>120</v>
      </c>
      <c r="CP26" s="6" t="s">
        <v>120</v>
      </c>
      <c r="CQ26" s="6" t="s">
        <v>120</v>
      </c>
      <c r="CR26" s="6" t="s">
        <v>120</v>
      </c>
      <c r="CS26" s="6" t="s">
        <v>120</v>
      </c>
      <c r="CT26" s="6" t="s">
        <v>121</v>
      </c>
      <c r="CV26" s="46"/>
      <c r="CW26" s="47"/>
      <c r="CX26" s="47"/>
      <c r="CY26" s="47"/>
      <c r="CZ26" s="47"/>
      <c r="DA26" s="47"/>
      <c r="DB26" s="47"/>
      <c r="DC26" s="47"/>
      <c r="DD26" s="47"/>
      <c r="DE26" s="50"/>
      <c r="DF26" s="50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 t="str">
        <f t="shared" si="32"/>
        <v>NA</v>
      </c>
      <c r="DS26" s="43" t="str">
        <f t="shared" si="32"/>
        <v>NA</v>
      </c>
      <c r="DT26" s="43" t="str">
        <f t="shared" si="32"/>
        <v>NA</v>
      </c>
      <c r="DU26" s="43" t="str">
        <f t="shared" si="33"/>
        <v>NA</v>
      </c>
      <c r="DV26" s="43" t="str">
        <f t="shared" si="34"/>
        <v>NA</v>
      </c>
      <c r="DW26" s="43" t="str">
        <f t="shared" si="40"/>
        <v>NA</v>
      </c>
      <c r="DX26" s="43" t="str">
        <f t="shared" si="41"/>
        <v>—</v>
      </c>
    </row>
    <row r="27" spans="1:129">
      <c r="A27" s="9" t="s">
        <v>32</v>
      </c>
      <c r="B27" s="9">
        <v>24399</v>
      </c>
      <c r="C27" s="9">
        <v>25061</v>
      </c>
      <c r="D27" s="9">
        <v>28485</v>
      </c>
      <c r="E27" s="9">
        <v>28078</v>
      </c>
      <c r="F27" s="9">
        <v>28623.431919191898</v>
      </c>
      <c r="G27" s="9">
        <v>30628.221615294598</v>
      </c>
      <c r="H27" s="9">
        <v>32097</v>
      </c>
      <c r="I27" s="9">
        <v>34126</v>
      </c>
      <c r="J27" s="9">
        <v>35346.307700932201</v>
      </c>
      <c r="K27" s="9">
        <v>36906</v>
      </c>
      <c r="L27" s="9">
        <v>38292.9951795671</v>
      </c>
      <c r="M27" s="9">
        <v>39985.717928205122</v>
      </c>
      <c r="N27" s="9">
        <v>40618.090339555558</v>
      </c>
      <c r="O27" s="9">
        <v>40982.767198632479</v>
      </c>
      <c r="P27" s="9">
        <v>41115.653289270384</v>
      </c>
      <c r="Q27" s="10">
        <v>41250.617811367782</v>
      </c>
      <c r="R27" s="10">
        <v>42038.23886408977</v>
      </c>
      <c r="S27" s="10">
        <v>42996.930842945374</v>
      </c>
      <c r="T27" s="10">
        <v>44291.261616933647</v>
      </c>
      <c r="U27" s="10">
        <v>45214.72029958506</v>
      </c>
      <c r="V27" s="10">
        <v>46629.4902374269</v>
      </c>
      <c r="W27" s="10">
        <v>46675.424853383462</v>
      </c>
      <c r="X27" s="10">
        <v>47037.446610450446</v>
      </c>
      <c r="Y27" s="10">
        <v>47848.350698080285</v>
      </c>
      <c r="Z27" s="10">
        <v>47212.803862310007</v>
      </c>
      <c r="AA27" s="10">
        <v>47079.243068216689</v>
      </c>
      <c r="AB27" s="10">
        <v>46175.679526665583</v>
      </c>
      <c r="AC27" s="10">
        <v>46828.661675168667</v>
      </c>
      <c r="AD27" s="10">
        <v>45660.276275036136</v>
      </c>
      <c r="AE27" s="10">
        <v>46119.622192197261</v>
      </c>
      <c r="AF27" s="10">
        <v>47938.020915480884</v>
      </c>
      <c r="AG27" s="10">
        <v>51287.908006814308</v>
      </c>
      <c r="AH27" s="6">
        <v>50221.233918128659</v>
      </c>
      <c r="AI27" s="48">
        <f t="shared" si="2"/>
        <v>16</v>
      </c>
      <c r="AJ27" s="49">
        <f t="shared" si="3"/>
        <v>15</v>
      </c>
      <c r="AK27" s="49">
        <f t="shared" si="4"/>
        <v>13</v>
      </c>
      <c r="AL27" s="49">
        <f t="shared" si="5"/>
        <v>13</v>
      </c>
      <c r="AM27" s="49">
        <f t="shared" si="6"/>
        <v>13</v>
      </c>
      <c r="AN27" s="49">
        <f t="shared" si="7"/>
        <v>12</v>
      </c>
      <c r="AO27" s="49">
        <f t="shared" si="8"/>
        <v>12</v>
      </c>
      <c r="AP27" s="49">
        <f t="shared" si="9"/>
        <v>11</v>
      </c>
      <c r="AQ27" s="49">
        <f t="shared" si="10"/>
        <v>12</v>
      </c>
      <c r="AR27" s="49">
        <f t="shared" si="11"/>
        <v>8</v>
      </c>
      <c r="AS27" s="49">
        <f t="shared" si="12"/>
        <v>9</v>
      </c>
      <c r="AT27" s="49">
        <f t="shared" si="13"/>
        <v>10</v>
      </c>
      <c r="AU27" s="49">
        <f t="shared" si="14"/>
        <v>9</v>
      </c>
      <c r="AV27" s="49">
        <f t="shared" si="15"/>
        <v>9</v>
      </c>
      <c r="AW27" s="49">
        <f t="shared" si="16"/>
        <v>9</v>
      </c>
      <c r="AX27" s="49">
        <f t="shared" si="17"/>
        <v>11</v>
      </c>
      <c r="AY27" s="51">
        <f t="shared" si="18"/>
        <v>11</v>
      </c>
      <c r="AZ27" s="49">
        <f t="shared" si="37"/>
        <v>12</v>
      </c>
      <c r="BA27" s="49">
        <f t="shared" si="19"/>
        <v>14</v>
      </c>
      <c r="BB27" s="49">
        <f t="shared" si="20"/>
        <v>15</v>
      </c>
      <c r="BC27" s="49">
        <f t="shared" si="21"/>
        <v>13</v>
      </c>
      <c r="BD27" s="51">
        <f t="shared" si="22"/>
        <v>14</v>
      </c>
      <c r="BE27" s="51">
        <f t="shared" si="23"/>
        <v>13</v>
      </c>
      <c r="BF27" s="51">
        <f t="shared" si="24"/>
        <v>11</v>
      </c>
      <c r="BG27" s="61">
        <f t="shared" si="25"/>
        <v>12</v>
      </c>
      <c r="BH27" s="61">
        <f t="shared" si="26"/>
        <v>12</v>
      </c>
      <c r="BI27" s="61">
        <f t="shared" si="27"/>
        <v>11</v>
      </c>
      <c r="BJ27" s="61">
        <f t="shared" si="28"/>
        <v>11</v>
      </c>
      <c r="BK27" s="61">
        <f t="shared" si="29"/>
        <v>10</v>
      </c>
      <c r="BL27" s="61">
        <f t="shared" si="30"/>
        <v>13</v>
      </c>
      <c r="BM27" s="43">
        <f t="shared" si="38"/>
        <v>12</v>
      </c>
      <c r="BN27" s="43">
        <f t="shared" si="39"/>
        <v>9</v>
      </c>
      <c r="BO27" s="43">
        <f t="shared" si="39"/>
        <v>11</v>
      </c>
      <c r="BP27" s="26" t="s">
        <v>121</v>
      </c>
      <c r="BQ27" s="10" t="s">
        <v>121</v>
      </c>
      <c r="BR27" s="10" t="s">
        <v>121</v>
      </c>
      <c r="BS27" s="10" t="s">
        <v>121</v>
      </c>
      <c r="BT27" s="10" t="s">
        <v>121</v>
      </c>
      <c r="BU27" s="10" t="s">
        <v>121</v>
      </c>
      <c r="BV27" s="10" t="s">
        <v>121</v>
      </c>
      <c r="BW27" s="10" t="s">
        <v>121</v>
      </c>
      <c r="BX27" s="10" t="s">
        <v>121</v>
      </c>
      <c r="BY27" s="10" t="s">
        <v>121</v>
      </c>
      <c r="BZ27" s="10" t="s">
        <v>121</v>
      </c>
      <c r="CA27" s="10" t="s">
        <v>121</v>
      </c>
      <c r="CB27" s="10" t="s">
        <v>121</v>
      </c>
      <c r="CC27" s="10" t="s">
        <v>121</v>
      </c>
      <c r="CD27" s="10" t="s">
        <v>121</v>
      </c>
      <c r="CE27" s="10" t="s">
        <v>121</v>
      </c>
      <c r="CF27" s="10" t="s">
        <v>121</v>
      </c>
      <c r="CG27" s="10" t="s">
        <v>121</v>
      </c>
      <c r="CH27" s="10" t="s">
        <v>121</v>
      </c>
      <c r="CI27" s="10" t="s">
        <v>121</v>
      </c>
      <c r="CJ27" s="10" t="s">
        <v>121</v>
      </c>
      <c r="CK27" s="10" t="s">
        <v>121</v>
      </c>
      <c r="CL27" s="10" t="s">
        <v>121</v>
      </c>
      <c r="CM27" s="10" t="s">
        <v>121</v>
      </c>
      <c r="CN27" s="10" t="s">
        <v>121</v>
      </c>
      <c r="CO27" s="10">
        <v>51050.618181818179</v>
      </c>
      <c r="CP27" s="10">
        <v>51454.16015625</v>
      </c>
      <c r="CQ27" s="10" t="s">
        <v>120</v>
      </c>
      <c r="CR27" s="10">
        <v>48933.32608695652</v>
      </c>
      <c r="CS27" s="10">
        <v>51772.929328621911</v>
      </c>
      <c r="CT27" s="10">
        <v>46972</v>
      </c>
      <c r="CU27" s="10"/>
      <c r="CV27" s="48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 t="str">
        <f t="shared" si="32"/>
        <v>—</v>
      </c>
      <c r="DS27" s="51">
        <f t="shared" si="32"/>
        <v>2</v>
      </c>
      <c r="DT27" s="51">
        <f t="shared" si="32"/>
        <v>2</v>
      </c>
      <c r="DU27" s="51" t="str">
        <f t="shared" si="33"/>
        <v>NA</v>
      </c>
      <c r="DV27" s="51">
        <f t="shared" si="34"/>
        <v>2</v>
      </c>
      <c r="DW27" s="43">
        <f t="shared" si="40"/>
        <v>1</v>
      </c>
      <c r="DX27" s="43">
        <f t="shared" si="41"/>
        <v>1</v>
      </c>
      <c r="DY27" s="51"/>
    </row>
    <row r="28" spans="1:12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38"/>
      <c r="X28" s="38"/>
      <c r="Y28" s="38"/>
      <c r="Z28" s="38"/>
      <c r="AA28" s="38"/>
      <c r="AB28" s="38"/>
      <c r="AC28" s="38"/>
      <c r="AD28" s="38"/>
      <c r="AE28" s="38"/>
      <c r="AI28" s="3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54"/>
      <c r="AZ28" s="12"/>
      <c r="BA28" s="12"/>
      <c r="BB28" s="12"/>
      <c r="BC28" s="12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3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38"/>
      <c r="CL28" s="38"/>
      <c r="CM28" s="38"/>
      <c r="CN28" s="38"/>
      <c r="CO28" s="38"/>
      <c r="CP28" s="38"/>
      <c r="CQ28" s="38"/>
      <c r="CR28" s="38"/>
      <c r="CV28" s="3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38"/>
      <c r="DP28" s="38"/>
    </row>
    <row r="29" spans="1:129" ht="15">
      <c r="A29" s="29" t="s">
        <v>34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8">
        <v>59314.631578947367</v>
      </c>
      <c r="S29" s="29"/>
      <c r="T29" s="38">
        <v>63872</v>
      </c>
      <c r="U29" s="38">
        <v>37266.782608695656</v>
      </c>
      <c r="V29" s="29">
        <v>65632.649999999994</v>
      </c>
      <c r="W29" s="38">
        <v>66950.571428571435</v>
      </c>
      <c r="X29" s="38">
        <v>79052.555555555562</v>
      </c>
      <c r="Y29" s="38">
        <v>66262</v>
      </c>
      <c r="Z29" s="38">
        <v>63926.558823529405</v>
      </c>
      <c r="AA29" s="38">
        <v>64813.5</v>
      </c>
      <c r="AB29" s="38" t="s">
        <v>121</v>
      </c>
      <c r="AC29" s="38" t="s">
        <v>121</v>
      </c>
      <c r="AD29" s="38" t="s">
        <v>121</v>
      </c>
      <c r="AE29" s="38">
        <v>67458.75</v>
      </c>
      <c r="AF29" s="38">
        <v>69500.113636363632</v>
      </c>
      <c r="AG29" s="38">
        <v>90587.666666666672</v>
      </c>
      <c r="AH29" s="38"/>
      <c r="AI29" s="33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58"/>
      <c r="AZ29" s="29"/>
      <c r="BA29" s="29"/>
      <c r="BB29" s="29"/>
      <c r="BC29" s="29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33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38" t="s">
        <v>120</v>
      </c>
      <c r="CI29" s="29"/>
      <c r="CJ29" s="29"/>
      <c r="CK29" s="38">
        <v>59348</v>
      </c>
      <c r="CL29" s="38" t="s">
        <v>120</v>
      </c>
      <c r="CM29" s="72" t="str">
        <f t="shared" ref="CM29:CM41" si="51">IF(BU29&gt;0,BU29/BC29,"NA")</f>
        <v>NA</v>
      </c>
      <c r="CN29" s="72">
        <v>55643.796116504855</v>
      </c>
      <c r="CO29" s="72">
        <v>57702.792746113992</v>
      </c>
      <c r="CP29" s="72">
        <v>72854.432432432426</v>
      </c>
      <c r="CQ29" s="72" t="s">
        <v>120</v>
      </c>
      <c r="CR29" s="72" t="s">
        <v>120</v>
      </c>
      <c r="CS29" s="72" t="s">
        <v>120</v>
      </c>
      <c r="CT29" s="72" t="s">
        <v>121</v>
      </c>
      <c r="CU29" s="72"/>
      <c r="CV29" s="33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38"/>
      <c r="DP29" s="38"/>
    </row>
    <row r="30" spans="1:129">
      <c r="A30" s="12" t="s">
        <v>35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38">
        <v>60728.586879432623</v>
      </c>
      <c r="S30" s="12"/>
      <c r="T30" s="38">
        <v>63029</v>
      </c>
      <c r="U30" s="12">
        <v>65037.919842829077</v>
      </c>
      <c r="V30" s="12">
        <v>67329.568604191387</v>
      </c>
      <c r="W30" s="38">
        <v>67372.158679017317</v>
      </c>
      <c r="X30" s="38">
        <v>67567.783132530123</v>
      </c>
      <c r="Y30" s="38">
        <v>67369</v>
      </c>
      <c r="Z30" s="38">
        <v>66913.026920257398</v>
      </c>
      <c r="AA30" s="38">
        <v>67346.927112092773</v>
      </c>
      <c r="AB30" s="38">
        <v>71414.005543237246</v>
      </c>
      <c r="AC30" s="38">
        <v>69848.241379310348</v>
      </c>
      <c r="AD30" s="38" t="s">
        <v>120</v>
      </c>
      <c r="AE30" s="38">
        <v>62594.258326503237</v>
      </c>
      <c r="AF30" s="38">
        <v>69962.82863977841</v>
      </c>
      <c r="AG30" s="38">
        <v>71783.832995541146</v>
      </c>
      <c r="AH30" s="38">
        <v>73915.267300754349</v>
      </c>
      <c r="AI30" s="3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54"/>
      <c r="AZ30" s="12"/>
      <c r="BA30" s="12"/>
      <c r="BB30" s="12"/>
      <c r="BC30" s="12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3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38" t="s">
        <v>120</v>
      </c>
      <c r="CI30" s="12"/>
      <c r="CJ30" s="12"/>
      <c r="CK30" s="38">
        <v>37090.6</v>
      </c>
      <c r="CL30" s="38" t="s">
        <v>120</v>
      </c>
      <c r="CM30" s="70" t="str">
        <f t="shared" si="51"/>
        <v>NA</v>
      </c>
      <c r="CN30" s="70">
        <v>65533.137759336096</v>
      </c>
      <c r="CO30" s="70">
        <v>69734.574185248712</v>
      </c>
      <c r="CP30" s="70">
        <v>69003.189881490136</v>
      </c>
      <c r="CQ30" s="70" t="s">
        <v>120</v>
      </c>
      <c r="CR30" s="70" t="s">
        <v>120</v>
      </c>
      <c r="CS30" s="70" t="s">
        <v>120</v>
      </c>
      <c r="CT30" s="70" t="s">
        <v>121</v>
      </c>
      <c r="CU30" s="70"/>
      <c r="CV30" s="3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38"/>
      <c r="DP30" s="38"/>
    </row>
    <row r="31" spans="1:129">
      <c r="A31" s="12" t="s">
        <v>36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38">
        <v>69523.613761364919</v>
      </c>
      <c r="S31" s="12"/>
      <c r="T31" s="38">
        <v>75461</v>
      </c>
      <c r="U31" s="12">
        <v>78708.43887688985</v>
      </c>
      <c r="V31" s="12">
        <v>81068.060538116595</v>
      </c>
      <c r="W31" s="38">
        <v>82762.535560576711</v>
      </c>
      <c r="X31" s="38">
        <v>83091.901304563216</v>
      </c>
      <c r="Y31" s="38">
        <v>83606</v>
      </c>
      <c r="Z31" s="38">
        <v>74203.399431317754</v>
      </c>
      <c r="AA31" s="38">
        <v>73154.37866544546</v>
      </c>
      <c r="AB31" s="38">
        <v>74059.739625872739</v>
      </c>
      <c r="AC31" s="38">
        <v>76207.01956097869</v>
      </c>
      <c r="AD31" s="38" t="s">
        <v>120</v>
      </c>
      <c r="AE31" s="38">
        <v>81682.308424272967</v>
      </c>
      <c r="AF31" s="38">
        <v>85247.526260589366</v>
      </c>
      <c r="AG31" s="38">
        <v>87005.977243930873</v>
      </c>
      <c r="AH31" s="38">
        <v>89596.497143656728</v>
      </c>
      <c r="AI31" s="3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54"/>
      <c r="AZ31" s="12"/>
      <c r="BA31" s="12"/>
      <c r="BB31" s="12"/>
      <c r="BC31" s="12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3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38" t="s">
        <v>120</v>
      </c>
      <c r="CI31" s="12"/>
      <c r="CJ31" s="12"/>
      <c r="CK31" s="38">
        <v>71932.970873786413</v>
      </c>
      <c r="CL31" s="38" t="s">
        <v>120</v>
      </c>
      <c r="CM31" s="70" t="str">
        <f t="shared" si="51"/>
        <v>NA</v>
      </c>
      <c r="CN31" s="70">
        <v>74912.070579543244</v>
      </c>
      <c r="CO31" s="70">
        <v>73376.520654812542</v>
      </c>
      <c r="CP31" s="70">
        <v>76080.980977943749</v>
      </c>
      <c r="CQ31" s="70">
        <v>92627.625449101804</v>
      </c>
      <c r="CR31" s="70">
        <v>97596.031764705884</v>
      </c>
      <c r="CS31" s="70" t="s">
        <v>120</v>
      </c>
      <c r="CT31" s="70" t="s">
        <v>121</v>
      </c>
      <c r="CU31" s="70"/>
      <c r="CV31" s="3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38"/>
      <c r="DP31" s="38"/>
    </row>
    <row r="32" spans="1:129">
      <c r="A32" s="12" t="s">
        <v>37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38">
        <v>42847.798695246973</v>
      </c>
      <c r="S32" s="12"/>
      <c r="T32" s="38">
        <v>44361</v>
      </c>
      <c r="U32" s="12">
        <v>46155.017101710167</v>
      </c>
      <c r="V32" s="12">
        <v>49152.727748691097</v>
      </c>
      <c r="W32" s="38">
        <v>49938.822773972606</v>
      </c>
      <c r="X32" s="38">
        <v>47533.237631792377</v>
      </c>
      <c r="Y32" s="38">
        <v>48242</v>
      </c>
      <c r="Z32" s="38">
        <v>49165.167920209293</v>
      </c>
      <c r="AA32" s="38">
        <v>49980.818870647665</v>
      </c>
      <c r="AB32" s="38">
        <v>53600.770578263327</v>
      </c>
      <c r="AC32" s="38">
        <v>56323.974321349961</v>
      </c>
      <c r="AD32" s="38" t="s">
        <v>120</v>
      </c>
      <c r="AE32" s="38">
        <v>57745.912936200213</v>
      </c>
      <c r="AF32" s="38">
        <v>59475.616251005631</v>
      </c>
      <c r="AG32" s="38">
        <v>61325.683319903306</v>
      </c>
      <c r="AH32" s="38">
        <v>56552.616828087164</v>
      </c>
      <c r="AI32" s="3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54"/>
      <c r="AZ32" s="12"/>
      <c r="BA32" s="12"/>
      <c r="BB32" s="12"/>
      <c r="BC32" s="12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3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38" t="s">
        <v>120</v>
      </c>
      <c r="CI32" s="12"/>
      <c r="CJ32" s="12"/>
      <c r="CK32" s="38" t="s">
        <v>120</v>
      </c>
      <c r="CL32" s="38" t="s">
        <v>120</v>
      </c>
      <c r="CM32" s="70" t="str">
        <f t="shared" si="51"/>
        <v>NA</v>
      </c>
      <c r="CN32" s="70">
        <v>49714.234318872615</v>
      </c>
      <c r="CO32" s="70">
        <v>51302.174339731566</v>
      </c>
      <c r="CP32" s="70">
        <v>57798.453115983844</v>
      </c>
      <c r="CQ32" s="70" t="s">
        <v>120</v>
      </c>
      <c r="CR32" s="70" t="s">
        <v>120</v>
      </c>
      <c r="CS32" s="70" t="s">
        <v>120</v>
      </c>
      <c r="CT32" s="70" t="s">
        <v>121</v>
      </c>
      <c r="CU32" s="70"/>
      <c r="CV32" s="3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38"/>
      <c r="DP32" s="38"/>
    </row>
    <row r="33" spans="1:129">
      <c r="A33" s="12" t="s">
        <v>38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38">
        <v>53360.629526462399</v>
      </c>
      <c r="S33" s="12"/>
      <c r="T33" s="38">
        <v>56876</v>
      </c>
      <c r="U33" s="12">
        <v>61566.22891566265</v>
      </c>
      <c r="V33" s="12">
        <v>67780.008849557518</v>
      </c>
      <c r="W33" s="38">
        <v>66947.171284634765</v>
      </c>
      <c r="X33" s="38">
        <v>62443.010256410256</v>
      </c>
      <c r="Y33" s="38">
        <v>66031</v>
      </c>
      <c r="Z33" s="38">
        <v>65985.310967922676</v>
      </c>
      <c r="AA33" s="38">
        <v>67735.051769604441</v>
      </c>
      <c r="AB33" s="38">
        <v>69250.779898033506</v>
      </c>
      <c r="AC33" s="38">
        <v>71914.405612998526</v>
      </c>
      <c r="AD33" s="38" t="s">
        <v>120</v>
      </c>
      <c r="AE33" s="38">
        <v>74474.86112759645</v>
      </c>
      <c r="AF33" s="38">
        <v>75926.963165075038</v>
      </c>
      <c r="AG33" s="38">
        <v>77148.026086956525</v>
      </c>
      <c r="AH33" s="38">
        <v>79802.792079207924</v>
      </c>
      <c r="AI33" s="3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54"/>
      <c r="AZ33" s="12"/>
      <c r="BA33" s="12"/>
      <c r="BB33" s="12"/>
      <c r="BC33" s="12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3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38" t="s">
        <v>120</v>
      </c>
      <c r="CI33" s="12"/>
      <c r="CJ33" s="12"/>
      <c r="CK33" s="38" t="s">
        <v>120</v>
      </c>
      <c r="CL33" s="38" t="s">
        <v>120</v>
      </c>
      <c r="CM33" s="70" t="str">
        <f t="shared" si="51"/>
        <v>NA</v>
      </c>
      <c r="CN33" s="70" t="str">
        <f>IF(BV33&gt;0,BV33/BD33,"NA")</f>
        <v>NA</v>
      </c>
      <c r="CO33" s="70" t="s">
        <v>120</v>
      </c>
      <c r="CP33" s="70" t="s">
        <v>120</v>
      </c>
      <c r="CQ33" s="70" t="s">
        <v>120</v>
      </c>
      <c r="CR33" s="70" t="s">
        <v>120</v>
      </c>
      <c r="CS33" s="70" t="s">
        <v>120</v>
      </c>
      <c r="CT33" s="70" t="s">
        <v>121</v>
      </c>
      <c r="CU33" s="70"/>
      <c r="CV33" s="3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38"/>
      <c r="DP33" s="38"/>
    </row>
    <row r="34" spans="1:129">
      <c r="A34" s="12" t="s">
        <v>39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38">
        <v>42562.929378531073</v>
      </c>
      <c r="S34" s="12"/>
      <c r="T34" s="38">
        <v>48785</v>
      </c>
      <c r="U34" s="12">
        <v>48001.923076923078</v>
      </c>
      <c r="V34" s="12">
        <v>48475.153631284913</v>
      </c>
      <c r="W34" s="38">
        <v>47261.882483370289</v>
      </c>
      <c r="X34" s="38">
        <v>48517.923076923078</v>
      </c>
      <c r="Y34" s="38">
        <v>48124</v>
      </c>
      <c r="Z34" s="38">
        <v>48658.090723981906</v>
      </c>
      <c r="AA34" s="38">
        <v>49670.291796220998</v>
      </c>
      <c r="AB34" s="38">
        <v>49728.321906550831</v>
      </c>
      <c r="AC34" s="38">
        <v>51114.675669328317</v>
      </c>
      <c r="AD34" s="38" t="s">
        <v>120</v>
      </c>
      <c r="AE34" s="38">
        <v>53442.556137410975</v>
      </c>
      <c r="AF34" s="38">
        <v>54890.908822287885</v>
      </c>
      <c r="AG34" s="38">
        <v>55424.902723735409</v>
      </c>
      <c r="AH34" s="38">
        <v>55510.381145170621</v>
      </c>
      <c r="AI34" s="3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54"/>
      <c r="AZ34" s="12"/>
      <c r="BA34" s="12"/>
      <c r="BB34" s="12"/>
      <c r="BC34" s="12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3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38" t="s">
        <v>120</v>
      </c>
      <c r="CI34" s="12"/>
      <c r="CJ34" s="12"/>
      <c r="CK34" s="38" t="s">
        <v>120</v>
      </c>
      <c r="CL34" s="38" t="s">
        <v>120</v>
      </c>
      <c r="CM34" s="70" t="str">
        <f t="shared" si="51"/>
        <v>NA</v>
      </c>
      <c r="CN34" s="70">
        <v>45485.012539184951</v>
      </c>
      <c r="CO34" s="70">
        <v>32679.670807453414</v>
      </c>
      <c r="CP34" s="70">
        <v>48459.635593220344</v>
      </c>
      <c r="CQ34" s="70" t="s">
        <v>120</v>
      </c>
      <c r="CR34" s="70" t="s">
        <v>120</v>
      </c>
      <c r="CS34" s="70" t="s">
        <v>120</v>
      </c>
      <c r="CT34" s="70" t="s">
        <v>121</v>
      </c>
      <c r="CU34" s="70"/>
      <c r="CV34" s="3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38"/>
      <c r="DP34" s="38"/>
    </row>
    <row r="35" spans="1:129">
      <c r="A35" s="12" t="s">
        <v>40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38">
        <v>38398.747422680412</v>
      </c>
      <c r="S35" s="12"/>
      <c r="T35" s="38">
        <v>38767</v>
      </c>
      <c r="U35" s="12">
        <v>40683.372197309414</v>
      </c>
      <c r="V35" s="12">
        <v>41688.426778242676</v>
      </c>
      <c r="W35" s="38">
        <v>42803.204444444447</v>
      </c>
      <c r="X35" s="38">
        <v>42561.120481927712</v>
      </c>
      <c r="Y35" s="38">
        <v>42473</v>
      </c>
      <c r="Z35" s="38">
        <v>41752.33607520564</v>
      </c>
      <c r="AA35" s="38">
        <v>44689.026206896553</v>
      </c>
      <c r="AB35" s="38">
        <v>46502.268439538384</v>
      </c>
      <c r="AC35" s="38">
        <v>46992.44335736354</v>
      </c>
      <c r="AD35" s="38" t="s">
        <v>120</v>
      </c>
      <c r="AE35" s="38">
        <v>47044.585034013609</v>
      </c>
      <c r="AF35" s="38">
        <v>44429.665738161566</v>
      </c>
      <c r="AG35" s="38">
        <v>49623.442434210527</v>
      </c>
      <c r="AH35" s="38">
        <v>49325.678776290632</v>
      </c>
      <c r="AI35" s="3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54"/>
      <c r="AZ35" s="12"/>
      <c r="BA35" s="12"/>
      <c r="BB35" s="12"/>
      <c r="BC35" s="12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3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38" t="s">
        <v>120</v>
      </c>
      <c r="CI35" s="12"/>
      <c r="CJ35" s="12"/>
      <c r="CK35" s="38" t="s">
        <v>120</v>
      </c>
      <c r="CL35" s="38" t="s">
        <v>120</v>
      </c>
      <c r="CM35" s="70" t="str">
        <f t="shared" si="51"/>
        <v>NA</v>
      </c>
      <c r="CN35" s="70" t="str">
        <f>IF(BV35&gt;0,BV35/BD35,"NA")</f>
        <v>NA</v>
      </c>
      <c r="CO35" s="70" t="s">
        <v>120</v>
      </c>
      <c r="CP35" s="70" t="s">
        <v>120</v>
      </c>
      <c r="CQ35" s="70" t="s">
        <v>120</v>
      </c>
      <c r="CR35" s="70" t="s">
        <v>120</v>
      </c>
      <c r="CS35" s="70" t="s">
        <v>120</v>
      </c>
      <c r="CT35" s="70" t="s">
        <v>121</v>
      </c>
      <c r="CU35" s="70"/>
      <c r="CV35" s="3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38"/>
      <c r="DP35" s="38"/>
    </row>
    <row r="36" spans="1:129">
      <c r="A36" s="12" t="s">
        <v>41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38">
        <v>55841.404069767443</v>
      </c>
      <c r="S36" s="12"/>
      <c r="T36" s="38">
        <v>60432</v>
      </c>
      <c r="U36" s="12">
        <v>61971.20930232558</v>
      </c>
      <c r="V36" s="12">
        <v>61983.994475138119</v>
      </c>
      <c r="W36" s="38">
        <v>65102.762925598989</v>
      </c>
      <c r="X36" s="38">
        <v>64559.728750000002</v>
      </c>
      <c r="Y36" s="38">
        <v>64297</v>
      </c>
      <c r="Z36" s="38">
        <v>61201.167099434853</v>
      </c>
      <c r="AA36" s="38">
        <v>59550.218702448467</v>
      </c>
      <c r="AB36" s="38">
        <v>65821.622319355287</v>
      </c>
      <c r="AC36" s="38">
        <v>65999.169696165583</v>
      </c>
      <c r="AD36" s="38" t="s">
        <v>120</v>
      </c>
      <c r="AE36" s="38">
        <v>63672.81566309568</v>
      </c>
      <c r="AF36" s="38">
        <v>73072.734668335426</v>
      </c>
      <c r="AG36" s="38">
        <v>74759.425992779783</v>
      </c>
      <c r="AH36" s="38"/>
      <c r="AI36" s="3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54"/>
      <c r="AZ36" s="12"/>
      <c r="BA36" s="12"/>
      <c r="BB36" s="12"/>
      <c r="BC36" s="12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3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38" t="s">
        <v>120</v>
      </c>
      <c r="CI36" s="12"/>
      <c r="CJ36" s="12"/>
      <c r="CK36" s="38" t="s">
        <v>120</v>
      </c>
      <c r="CL36" s="38" t="s">
        <v>120</v>
      </c>
      <c r="CM36" s="70" t="str">
        <f t="shared" si="51"/>
        <v>NA</v>
      </c>
      <c r="CN36" s="70">
        <v>73850.261538461549</v>
      </c>
      <c r="CO36" s="70" t="s">
        <v>120</v>
      </c>
      <c r="CP36" s="70" t="s">
        <v>120</v>
      </c>
      <c r="CQ36" s="70" t="s">
        <v>120</v>
      </c>
      <c r="CR36" s="70" t="s">
        <v>120</v>
      </c>
      <c r="CS36" s="70" t="s">
        <v>120</v>
      </c>
      <c r="CT36" s="70" t="s">
        <v>121</v>
      </c>
      <c r="CU36" s="70"/>
      <c r="CV36" s="3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38"/>
      <c r="DP36" s="38"/>
    </row>
    <row r="37" spans="1:129">
      <c r="A37" s="12" t="s">
        <v>42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38">
        <v>42499.890471950137</v>
      </c>
      <c r="S37" s="12"/>
      <c r="T37" s="38">
        <v>43807</v>
      </c>
      <c r="U37" s="12">
        <v>46979.571302037199</v>
      </c>
      <c r="V37" s="12">
        <v>47672.382716049382</v>
      </c>
      <c r="W37" s="38">
        <v>47566.148237179485</v>
      </c>
      <c r="X37" s="38">
        <v>47881.288601455133</v>
      </c>
      <c r="Y37" s="38">
        <v>47994</v>
      </c>
      <c r="Z37" s="38">
        <v>47460.166771061697</v>
      </c>
      <c r="AA37" s="38">
        <v>50632.880829015543</v>
      </c>
      <c r="AB37" s="38">
        <v>51281.216574585633</v>
      </c>
      <c r="AC37" s="38">
        <v>51499.462061155151</v>
      </c>
      <c r="AD37" s="38" t="s">
        <v>120</v>
      </c>
      <c r="AE37" s="38">
        <v>51512.71659199753</v>
      </c>
      <c r="AF37" s="38">
        <v>52907.812748693141</v>
      </c>
      <c r="AG37" s="38">
        <v>55094.924392097266</v>
      </c>
      <c r="AH37" s="38">
        <v>55540.642609299102</v>
      </c>
      <c r="AI37" s="3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54"/>
      <c r="AZ37" s="12"/>
      <c r="BA37" s="12"/>
      <c r="BB37" s="12"/>
      <c r="BC37" s="12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3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38" t="s">
        <v>120</v>
      </c>
      <c r="CI37" s="12"/>
      <c r="CJ37" s="12"/>
      <c r="CK37" s="38">
        <v>49983.823529411762</v>
      </c>
      <c r="CL37" s="38" t="s">
        <v>120</v>
      </c>
      <c r="CM37" s="70" t="str">
        <f t="shared" si="51"/>
        <v>NA</v>
      </c>
      <c r="CN37" s="70">
        <v>39731.311046511626</v>
      </c>
      <c r="CO37" s="70">
        <v>47286.675744018678</v>
      </c>
      <c r="CP37" s="70">
        <v>49215.920930232554</v>
      </c>
      <c r="CQ37" s="70" t="s">
        <v>120</v>
      </c>
      <c r="CR37" s="70" t="s">
        <v>120</v>
      </c>
      <c r="CS37" s="70" t="s">
        <v>120</v>
      </c>
      <c r="CT37" s="70" t="s">
        <v>121</v>
      </c>
      <c r="CU37" s="70"/>
      <c r="CV37" s="3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38"/>
      <c r="DP37" s="38"/>
    </row>
    <row r="38" spans="1:129">
      <c r="A38" s="12" t="s">
        <v>43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38">
        <v>52134.301362397819</v>
      </c>
      <c r="S38" s="12"/>
      <c r="T38" s="38">
        <v>56182</v>
      </c>
      <c r="U38" s="12">
        <v>58723.264608599777</v>
      </c>
      <c r="V38" s="12">
        <v>59704.645474137928</v>
      </c>
      <c r="W38" s="38">
        <v>61416.76877040261</v>
      </c>
      <c r="X38" s="38">
        <v>63489.568884232584</v>
      </c>
      <c r="Y38" s="38">
        <v>64228</v>
      </c>
      <c r="Z38" s="38">
        <v>59785.279522507946</v>
      </c>
      <c r="AA38" s="38">
        <v>60699.184878301399</v>
      </c>
      <c r="AB38" s="38">
        <v>61671.950364221579</v>
      </c>
      <c r="AC38" s="38">
        <v>62988.828126814537</v>
      </c>
      <c r="AD38" s="38" t="s">
        <v>120</v>
      </c>
      <c r="AE38" s="38">
        <v>65393.610277136264</v>
      </c>
      <c r="AF38" s="38">
        <v>67525.581456259824</v>
      </c>
      <c r="AG38" s="38">
        <v>69562.619660620243</v>
      </c>
      <c r="AH38" s="38">
        <v>72382.142222222217</v>
      </c>
      <c r="AI38" s="3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54"/>
      <c r="AZ38" s="12"/>
      <c r="BA38" s="12"/>
      <c r="BB38" s="12"/>
      <c r="BC38" s="12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3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38" t="s">
        <v>120</v>
      </c>
      <c r="CI38" s="12"/>
      <c r="CJ38" s="12"/>
      <c r="CK38" s="38" t="s">
        <v>120</v>
      </c>
      <c r="CL38" s="38" t="s">
        <v>120</v>
      </c>
      <c r="CM38" s="70" t="str">
        <f t="shared" si="51"/>
        <v>NA</v>
      </c>
      <c r="CN38" s="70">
        <v>56617.727540500739</v>
      </c>
      <c r="CO38" s="70">
        <v>61238.396284829716</v>
      </c>
      <c r="CP38" s="70">
        <v>59166.9</v>
      </c>
      <c r="CQ38" s="70" t="s">
        <v>120</v>
      </c>
      <c r="CR38" s="70" t="s">
        <v>120</v>
      </c>
      <c r="CS38" s="70" t="s">
        <v>120</v>
      </c>
      <c r="CT38" s="70" t="s">
        <v>121</v>
      </c>
      <c r="CU38" s="70"/>
      <c r="CV38" s="3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38"/>
      <c r="DP38" s="38"/>
    </row>
    <row r="39" spans="1:129">
      <c r="A39" s="12" t="s">
        <v>44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38">
        <v>41494.762269938648</v>
      </c>
      <c r="S39" s="12"/>
      <c r="T39" s="38">
        <v>44561</v>
      </c>
      <c r="U39" s="12">
        <v>48026.838414634149</v>
      </c>
      <c r="V39" s="12">
        <v>48471.031636863823</v>
      </c>
      <c r="W39" s="38">
        <v>50007.495238095238</v>
      </c>
      <c r="X39" s="38">
        <v>51626.400537634407</v>
      </c>
      <c r="Y39" s="38">
        <v>50270</v>
      </c>
      <c r="Z39" s="38">
        <v>48502.840525328334</v>
      </c>
      <c r="AA39" s="38">
        <v>51584.453370108604</v>
      </c>
      <c r="AB39" s="38">
        <v>52633.1869456067</v>
      </c>
      <c r="AC39" s="38">
        <v>55245.491692208423</v>
      </c>
      <c r="AD39" s="38" t="s">
        <v>120</v>
      </c>
      <c r="AE39" s="38">
        <v>55536.654166666667</v>
      </c>
      <c r="AF39" s="38">
        <v>57639.147347740669</v>
      </c>
      <c r="AG39" s="38">
        <v>58887.339679358716</v>
      </c>
      <c r="AH39" s="38">
        <v>60303.413793103449</v>
      </c>
      <c r="AI39" s="3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54"/>
      <c r="AZ39" s="12"/>
      <c r="BA39" s="12"/>
      <c r="BB39" s="12"/>
      <c r="BC39" s="12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3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38" t="s">
        <v>120</v>
      </c>
      <c r="CI39" s="12"/>
      <c r="CJ39" s="12"/>
      <c r="CK39" s="38">
        <v>46344.662499999999</v>
      </c>
      <c r="CL39" s="38" t="s">
        <v>120</v>
      </c>
      <c r="CM39" s="70" t="str">
        <f t="shared" si="51"/>
        <v>NA</v>
      </c>
      <c r="CN39" s="70" t="str">
        <f>IF(BV39&gt;0,BV39/BD39,"NA")</f>
        <v>NA</v>
      </c>
      <c r="CO39" s="70" t="s">
        <v>120</v>
      </c>
      <c r="CP39" s="70" t="s">
        <v>120</v>
      </c>
      <c r="CQ39" s="70" t="s">
        <v>120</v>
      </c>
      <c r="CR39" s="70" t="s">
        <v>120</v>
      </c>
      <c r="CS39" s="70" t="s">
        <v>120</v>
      </c>
      <c r="CT39" s="70" t="s">
        <v>121</v>
      </c>
      <c r="CU39" s="70"/>
      <c r="CV39" s="3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38"/>
      <c r="DP39" s="38"/>
    </row>
    <row r="40" spans="1:129">
      <c r="A40" s="12" t="s">
        <v>45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38">
        <v>47761.115372999091</v>
      </c>
      <c r="S40" s="12"/>
      <c r="T40" s="38">
        <v>50537</v>
      </c>
      <c r="U40" s="12">
        <v>52003.076379066479</v>
      </c>
      <c r="V40" s="12">
        <v>55029.47315541601</v>
      </c>
      <c r="W40" s="38">
        <v>55455.252413401475</v>
      </c>
      <c r="X40" s="38">
        <v>55723.955999999998</v>
      </c>
      <c r="Y40" s="38">
        <v>55849</v>
      </c>
      <c r="Z40" s="38">
        <v>55383.589755111214</v>
      </c>
      <c r="AA40" s="38">
        <v>55510.140375178089</v>
      </c>
      <c r="AB40" s="38">
        <v>56416.618135022771</v>
      </c>
      <c r="AC40" s="38">
        <v>57654.290865853181</v>
      </c>
      <c r="AD40" s="38" t="s">
        <v>120</v>
      </c>
      <c r="AE40" s="38">
        <v>61015.766828909909</v>
      </c>
      <c r="AF40" s="38">
        <v>63042.396792503831</v>
      </c>
      <c r="AG40" s="38">
        <v>68380.287128712866</v>
      </c>
      <c r="AH40" s="38">
        <v>69437.642221180882</v>
      </c>
      <c r="AI40" s="3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54"/>
      <c r="AZ40" s="12"/>
      <c r="BA40" s="12"/>
      <c r="BB40" s="12"/>
      <c r="BC40" s="12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3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38" t="s">
        <v>120</v>
      </c>
      <c r="CI40" s="12"/>
      <c r="CJ40" s="12"/>
      <c r="CK40" s="38">
        <v>54011.179141104294</v>
      </c>
      <c r="CL40" s="38" t="s">
        <v>120</v>
      </c>
      <c r="CM40" s="70" t="str">
        <f t="shared" si="51"/>
        <v>NA</v>
      </c>
      <c r="CN40" s="70">
        <v>55271.783351708931</v>
      </c>
      <c r="CO40" s="70">
        <v>54347.707792207788</v>
      </c>
      <c r="CP40" s="70">
        <v>57148.763312817769</v>
      </c>
      <c r="CQ40" s="70" t="s">
        <v>120</v>
      </c>
      <c r="CR40" s="70" t="s">
        <v>120</v>
      </c>
      <c r="CS40" s="70" t="s">
        <v>120</v>
      </c>
      <c r="CT40" s="70" t="s">
        <v>121</v>
      </c>
      <c r="CU40" s="70"/>
      <c r="CV40" s="3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38"/>
      <c r="DP40" s="38"/>
    </row>
    <row r="41" spans="1:129">
      <c r="A41" s="30" t="s">
        <v>46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9">
        <v>44719.185873605951</v>
      </c>
      <c r="S41" s="30"/>
      <c r="T41" s="39">
        <v>47803</v>
      </c>
      <c r="U41" s="30">
        <v>56834.684027777781</v>
      </c>
      <c r="V41" s="30">
        <v>57976.787307032588</v>
      </c>
      <c r="W41" s="39">
        <v>59048.695876288657</v>
      </c>
      <c r="X41" s="39">
        <v>57607.411764705881</v>
      </c>
      <c r="Y41" s="39">
        <v>58769</v>
      </c>
      <c r="Z41" s="39">
        <v>58062.303233786894</v>
      </c>
      <c r="AA41" s="39">
        <v>58262.155145929341</v>
      </c>
      <c r="AB41" s="39">
        <v>58181.117253218879</v>
      </c>
      <c r="AC41" s="39">
        <v>57875.11015638426</v>
      </c>
      <c r="AD41" s="39" t="s">
        <v>120</v>
      </c>
      <c r="AE41" s="39">
        <v>57520.2824551874</v>
      </c>
      <c r="AF41" s="39">
        <v>58556.869565217392</v>
      </c>
      <c r="AG41" s="39">
        <v>60337.657045840409</v>
      </c>
      <c r="AH41" s="39">
        <v>59404.20080753701</v>
      </c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55"/>
      <c r="AZ41" s="30"/>
      <c r="BA41" s="30"/>
      <c r="BB41" s="30"/>
      <c r="BC41" s="30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34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9" t="s">
        <v>120</v>
      </c>
      <c r="CI41" s="30"/>
      <c r="CJ41" s="30"/>
      <c r="CK41" s="39" t="s">
        <v>120</v>
      </c>
      <c r="CL41" s="39" t="s">
        <v>120</v>
      </c>
      <c r="CM41" s="73" t="str">
        <f t="shared" si="51"/>
        <v>NA</v>
      </c>
      <c r="CN41" s="73" t="str">
        <f>IF(BV41&gt;0,BV41/BD41,"NA")</f>
        <v>NA</v>
      </c>
      <c r="CO41" s="76" t="s">
        <v>120</v>
      </c>
      <c r="CP41" s="76" t="s">
        <v>120</v>
      </c>
      <c r="CQ41" s="76" t="s">
        <v>120</v>
      </c>
      <c r="CR41" s="76" t="s">
        <v>120</v>
      </c>
      <c r="CS41" s="76" t="s">
        <v>120</v>
      </c>
      <c r="CT41" s="76" t="s">
        <v>121</v>
      </c>
      <c r="CU41" s="76"/>
      <c r="CV41" s="34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9"/>
      <c r="DP41" s="39"/>
      <c r="DQ41" s="9"/>
      <c r="DR41" s="9"/>
      <c r="DS41" s="9"/>
      <c r="DT41" s="9"/>
      <c r="DU41" s="9"/>
      <c r="DV41" s="9"/>
      <c r="DW41" s="9"/>
      <c r="DX41" s="9"/>
      <c r="DY41" s="9"/>
    </row>
    <row r="42" spans="1:12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38"/>
      <c r="X42" s="38"/>
      <c r="Y42" s="38"/>
      <c r="AI42" s="3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54"/>
      <c r="AZ42" s="12"/>
      <c r="BA42" s="12"/>
      <c r="BB42" s="12"/>
      <c r="BC42" s="12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3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38"/>
      <c r="CI42" s="12"/>
      <c r="CJ42" s="12"/>
      <c r="CK42" s="38"/>
      <c r="CL42" s="38"/>
      <c r="CM42" s="38"/>
      <c r="CN42" s="38"/>
      <c r="CO42" s="38"/>
      <c r="CP42" s="38"/>
      <c r="CQ42" s="38"/>
      <c r="CR42" s="38"/>
      <c r="CV42" s="3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38"/>
      <c r="DP42" s="38"/>
    </row>
    <row r="43" spans="1:129">
      <c r="A43" s="12" t="s">
        <v>48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>
        <v>58341.27598647125</v>
      </c>
      <c r="S43" s="12"/>
      <c r="T43" s="12">
        <v>61325</v>
      </c>
      <c r="U43" s="12">
        <v>62327.64698358559</v>
      </c>
      <c r="V43" s="12">
        <v>64074.283425886373</v>
      </c>
      <c r="W43" s="38">
        <v>66292.263459092836</v>
      </c>
      <c r="X43" s="38">
        <v>67641.723422459894</v>
      </c>
      <c r="Y43" s="38">
        <v>68877</v>
      </c>
      <c r="Z43" s="38">
        <v>68881.89369213504</v>
      </c>
      <c r="AA43" s="38">
        <v>68913.890048060013</v>
      </c>
      <c r="AB43" s="38">
        <v>69712.754584744776</v>
      </c>
      <c r="AC43" s="38">
        <v>70959.866741451347</v>
      </c>
      <c r="AD43" s="38" t="s">
        <v>120</v>
      </c>
      <c r="AE43" s="38">
        <v>76605.439543857923</v>
      </c>
      <c r="AF43" s="38">
        <v>77810.369766858872</v>
      </c>
      <c r="AG43" s="38">
        <v>79566.442896299675</v>
      </c>
      <c r="AH43" s="38">
        <v>81398.348094042463</v>
      </c>
      <c r="AI43" s="3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54"/>
      <c r="AZ43" s="12"/>
      <c r="BA43" s="12"/>
      <c r="BB43" s="12"/>
      <c r="BC43" s="12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3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38" t="s">
        <v>120</v>
      </c>
      <c r="CI43" s="12"/>
      <c r="CJ43" s="12"/>
      <c r="CK43" s="38" t="s">
        <v>120</v>
      </c>
      <c r="CL43" s="38" t="s">
        <v>120</v>
      </c>
      <c r="CM43" s="38" t="s">
        <v>120</v>
      </c>
      <c r="CN43" s="38">
        <v>72024.406147470218</v>
      </c>
      <c r="CO43" s="38">
        <v>73495.065344358984</v>
      </c>
      <c r="CP43" s="38">
        <v>75829.165186295984</v>
      </c>
      <c r="CQ43" s="38" t="s">
        <v>120</v>
      </c>
      <c r="CR43" s="38" t="s">
        <v>120</v>
      </c>
      <c r="CS43" s="38" t="s">
        <v>120</v>
      </c>
      <c r="CT43" s="38" t="s">
        <v>121</v>
      </c>
      <c r="CU43" s="38"/>
      <c r="CV43" s="3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38"/>
      <c r="DP43" s="38"/>
    </row>
    <row r="44" spans="1:129">
      <c r="A44" s="12" t="s">
        <v>49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v>43236.964867180803</v>
      </c>
      <c r="S44" s="12"/>
      <c r="T44" s="12">
        <v>45055</v>
      </c>
      <c r="U44" s="12">
        <v>44159.070450097846</v>
      </c>
      <c r="V44" s="12">
        <v>45218.876611418047</v>
      </c>
      <c r="W44" s="38">
        <v>46091.135893648447</v>
      </c>
      <c r="X44" s="38">
        <v>45950.433379120877</v>
      </c>
      <c r="Y44" s="38">
        <v>44754</v>
      </c>
      <c r="Z44" s="38">
        <v>43086.992827868853</v>
      </c>
      <c r="AA44" s="38">
        <v>46122.606958762888</v>
      </c>
      <c r="AB44" s="38">
        <v>45720.928697962801</v>
      </c>
      <c r="AC44" s="38">
        <v>50209.120570537103</v>
      </c>
      <c r="AD44" s="38" t="s">
        <v>120</v>
      </c>
      <c r="AE44" s="38">
        <v>51564.081949651845</v>
      </c>
      <c r="AF44" s="38">
        <v>50777.303095558542</v>
      </c>
      <c r="AG44" s="38">
        <v>52178.248051027636</v>
      </c>
      <c r="AH44" s="38">
        <v>51887.610745927406</v>
      </c>
      <c r="AI44" s="3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54"/>
      <c r="AZ44" s="12"/>
      <c r="BA44" s="12"/>
      <c r="BB44" s="12"/>
      <c r="BC44" s="12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3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38" t="s">
        <v>120</v>
      </c>
      <c r="CI44" s="12"/>
      <c r="CJ44" s="12"/>
      <c r="CK44" s="38" t="s">
        <v>120</v>
      </c>
      <c r="CL44" s="38" t="s">
        <v>120</v>
      </c>
      <c r="CM44" s="38" t="s">
        <v>120</v>
      </c>
      <c r="CN44" s="38" t="s">
        <v>120</v>
      </c>
      <c r="CO44" s="38" t="s">
        <v>120</v>
      </c>
      <c r="CP44" s="38" t="s">
        <v>120</v>
      </c>
      <c r="CQ44" s="38" t="s">
        <v>120</v>
      </c>
      <c r="CR44" s="38" t="s">
        <v>120</v>
      </c>
      <c r="CS44" s="38" t="s">
        <v>120</v>
      </c>
      <c r="CT44" s="38" t="s">
        <v>121</v>
      </c>
      <c r="CU44" s="38"/>
      <c r="CV44" s="3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38"/>
      <c r="DP44" s="38"/>
    </row>
    <row r="45" spans="1:129">
      <c r="A45" s="12" t="s">
        <v>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v>43554.427647058823</v>
      </c>
      <c r="S45" s="12"/>
      <c r="T45" s="12">
        <v>46363</v>
      </c>
      <c r="U45" s="12">
        <v>48690.459429824565</v>
      </c>
      <c r="V45" s="12">
        <v>51081.48326133909</v>
      </c>
      <c r="W45" s="38">
        <v>52733.181415929204</v>
      </c>
      <c r="X45" s="38">
        <v>53047.239405613647</v>
      </c>
      <c r="Y45" s="38">
        <v>53881</v>
      </c>
      <c r="Z45" s="38">
        <v>51768.802193706404</v>
      </c>
      <c r="AA45" s="38">
        <v>52953.739203213932</v>
      </c>
      <c r="AB45" s="38">
        <v>56040.615537848607</v>
      </c>
      <c r="AC45" s="38">
        <v>57508.104269820004</v>
      </c>
      <c r="AD45" s="38" t="s">
        <v>120</v>
      </c>
      <c r="AE45" s="38">
        <v>58291.683750659708</v>
      </c>
      <c r="AF45" s="38">
        <v>59576.545416265639</v>
      </c>
      <c r="AG45" s="38">
        <v>60880.465306122453</v>
      </c>
      <c r="AH45" s="38">
        <v>60887.266739248778</v>
      </c>
      <c r="AI45" s="3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54"/>
      <c r="AZ45" s="12"/>
      <c r="BA45" s="12"/>
      <c r="BB45" s="12"/>
      <c r="BC45" s="12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3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38" t="s">
        <v>120</v>
      </c>
      <c r="CI45" s="12"/>
      <c r="CJ45" s="12"/>
      <c r="CK45" s="38" t="s">
        <v>120</v>
      </c>
      <c r="CL45" s="38" t="s">
        <v>120</v>
      </c>
      <c r="CM45" s="38" t="s">
        <v>120</v>
      </c>
      <c r="CN45" s="38">
        <v>54685.987012987011</v>
      </c>
      <c r="CO45" s="38">
        <v>55957.333333333336</v>
      </c>
      <c r="CP45" s="38">
        <v>57846.700000000004</v>
      </c>
      <c r="CQ45" s="38" t="s">
        <v>120</v>
      </c>
      <c r="CR45" s="38" t="s">
        <v>120</v>
      </c>
      <c r="CS45" s="38" t="s">
        <v>120</v>
      </c>
      <c r="CT45" s="38" t="s">
        <v>121</v>
      </c>
      <c r="CU45" s="38"/>
      <c r="CV45" s="3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38"/>
      <c r="DP45" s="38"/>
    </row>
    <row r="46" spans="1:129">
      <c r="A46" s="12" t="s">
        <v>51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v>42658.983268983269</v>
      </c>
      <c r="S46" s="12"/>
      <c r="T46" s="12">
        <v>44985</v>
      </c>
      <c r="U46" s="12">
        <v>46366.896144278609</v>
      </c>
      <c r="V46" s="12">
        <v>47036.542433234419</v>
      </c>
      <c r="W46" s="38">
        <v>48341.063668224298</v>
      </c>
      <c r="X46" s="38">
        <v>48870.7055460263</v>
      </c>
      <c r="Y46" s="38">
        <v>46269</v>
      </c>
      <c r="Z46" s="38">
        <v>46586.331936075454</v>
      </c>
      <c r="AA46" s="38">
        <v>53369.240725055053</v>
      </c>
      <c r="AB46" s="38">
        <v>53643.96710526316</v>
      </c>
      <c r="AC46" s="38">
        <v>54901.26916097814</v>
      </c>
      <c r="AD46" s="38" t="s">
        <v>120</v>
      </c>
      <c r="AE46" s="38">
        <v>51404.563911580975</v>
      </c>
      <c r="AF46" s="38">
        <v>52529.574019754567</v>
      </c>
      <c r="AG46" s="38">
        <v>53745.765453495093</v>
      </c>
      <c r="AH46" s="38">
        <v>53923.574070649156</v>
      </c>
      <c r="AI46" s="3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54"/>
      <c r="AZ46" s="12"/>
      <c r="BA46" s="12"/>
      <c r="BB46" s="12"/>
      <c r="BC46" s="12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3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38" t="s">
        <v>120</v>
      </c>
      <c r="CI46" s="12"/>
      <c r="CJ46" s="12"/>
      <c r="CK46" s="38" t="s">
        <v>120</v>
      </c>
      <c r="CL46" s="38">
        <v>53277</v>
      </c>
      <c r="CM46" s="38">
        <v>52300.368637724554</v>
      </c>
      <c r="CN46" s="38">
        <v>40856.301098901095</v>
      </c>
      <c r="CO46" s="38">
        <v>41087.887954634338</v>
      </c>
      <c r="CP46" s="38">
        <v>41863.719900187149</v>
      </c>
      <c r="CQ46" s="38" t="s">
        <v>120</v>
      </c>
      <c r="CR46" s="38" t="s">
        <v>120</v>
      </c>
      <c r="CS46" s="38" t="s">
        <v>120</v>
      </c>
      <c r="CT46" s="38" t="s">
        <v>121</v>
      </c>
      <c r="CU46" s="38"/>
      <c r="CV46" s="3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38"/>
      <c r="DP46" s="38"/>
    </row>
    <row r="47" spans="1:129">
      <c r="A47" s="12" t="s">
        <v>52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>
        <v>64945.685579196215</v>
      </c>
      <c r="S47" s="12"/>
      <c r="T47" s="12">
        <v>67489</v>
      </c>
      <c r="U47" s="12">
        <v>69379.722315718609</v>
      </c>
      <c r="V47" s="12">
        <v>70769.472045530638</v>
      </c>
      <c r="W47" s="38">
        <v>72638.187458305532</v>
      </c>
      <c r="X47" s="38">
        <v>72886.674347678752</v>
      </c>
      <c r="Y47" s="38">
        <v>72841</v>
      </c>
      <c r="Z47" s="38">
        <v>70838.206681952171</v>
      </c>
      <c r="AA47" s="38">
        <v>72937.707205195868</v>
      </c>
      <c r="AB47" s="38">
        <v>73289.784204856216</v>
      </c>
      <c r="AC47" s="38">
        <v>74656.920671243337</v>
      </c>
      <c r="AD47" s="38" t="s">
        <v>120</v>
      </c>
      <c r="AE47" s="38">
        <v>76018.093808411213</v>
      </c>
      <c r="AF47" s="38">
        <v>78869.518382787574</v>
      </c>
      <c r="AG47" s="38">
        <v>79736.937619229298</v>
      </c>
      <c r="AH47" s="38">
        <v>79367.770617645569</v>
      </c>
      <c r="AI47" s="3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54"/>
      <c r="AZ47" s="12"/>
      <c r="BA47" s="12"/>
      <c r="BB47" s="12"/>
      <c r="BC47" s="12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3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38" t="s">
        <v>120</v>
      </c>
      <c r="CI47" s="12"/>
      <c r="CJ47" s="12"/>
      <c r="CK47" s="38" t="s">
        <v>120</v>
      </c>
      <c r="CL47" s="38" t="s">
        <v>120</v>
      </c>
      <c r="CM47" s="38" t="s">
        <v>120</v>
      </c>
      <c r="CN47" s="38">
        <v>61819.120767494358</v>
      </c>
      <c r="CO47" s="38">
        <v>63981.243341404355</v>
      </c>
      <c r="CP47" s="38">
        <v>64070.125199999995</v>
      </c>
      <c r="CQ47" s="38" t="s">
        <v>120</v>
      </c>
      <c r="CR47" s="38" t="s">
        <v>120</v>
      </c>
      <c r="CS47" s="38" t="s">
        <v>120</v>
      </c>
      <c r="CT47" s="38" t="s">
        <v>121</v>
      </c>
      <c r="CU47" s="38"/>
      <c r="CV47" s="3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38"/>
      <c r="DP47" s="38"/>
    </row>
    <row r="48" spans="1:129">
      <c r="A48" s="12" t="s">
        <v>53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v>55789.18278720884</v>
      </c>
      <c r="S48" s="12"/>
      <c r="T48" s="12">
        <v>57929</v>
      </c>
      <c r="U48" s="12">
        <v>59139.654448262692</v>
      </c>
      <c r="V48" s="12">
        <v>61523.354453969434</v>
      </c>
      <c r="W48" s="38">
        <v>61247.984870848712</v>
      </c>
      <c r="X48" s="38">
        <v>60805.86348623853</v>
      </c>
      <c r="Y48" s="38">
        <v>60316</v>
      </c>
      <c r="Z48" s="38">
        <v>59564.525682786269</v>
      </c>
      <c r="AA48" s="38">
        <v>62405.927491943548</v>
      </c>
      <c r="AB48" s="38">
        <v>65276.037804246509</v>
      </c>
      <c r="AC48" s="38">
        <v>68508.172746781114</v>
      </c>
      <c r="AD48" s="38" t="s">
        <v>120</v>
      </c>
      <c r="AE48" s="38">
        <v>69919.247944612725</v>
      </c>
      <c r="AF48" s="38">
        <v>72593.594287379776</v>
      </c>
      <c r="AG48" s="38">
        <v>71907.866079295156</v>
      </c>
      <c r="AH48" s="38">
        <v>74559.758434547897</v>
      </c>
      <c r="AI48" s="3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54"/>
      <c r="AZ48" s="12"/>
      <c r="BA48" s="12"/>
      <c r="BB48" s="12"/>
      <c r="BC48" s="12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3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38" t="s">
        <v>120</v>
      </c>
      <c r="CI48" s="12"/>
      <c r="CJ48" s="12"/>
      <c r="CK48" s="38" t="s">
        <v>120</v>
      </c>
      <c r="CL48" s="38" t="s">
        <v>120</v>
      </c>
      <c r="CM48" s="38" t="s">
        <v>120</v>
      </c>
      <c r="CN48" s="38">
        <v>61733.305785123972</v>
      </c>
      <c r="CO48" s="38">
        <v>64494.443507588534</v>
      </c>
      <c r="CP48" s="38">
        <v>67831.748653500894</v>
      </c>
      <c r="CQ48" s="38" t="s">
        <v>120</v>
      </c>
      <c r="CR48" s="38" t="s">
        <v>120</v>
      </c>
      <c r="CS48" s="38" t="s">
        <v>120</v>
      </c>
      <c r="CT48" s="38" t="s">
        <v>121</v>
      </c>
      <c r="CU48" s="38"/>
      <c r="CV48" s="3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38"/>
      <c r="DP48" s="38"/>
    </row>
    <row r="49" spans="1:129">
      <c r="A49" s="12" t="s">
        <v>54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>
        <v>47971.448275862072</v>
      </c>
      <c r="S49" s="12"/>
      <c r="T49" s="12">
        <v>50028</v>
      </c>
      <c r="U49" s="12">
        <v>50723.069693094629</v>
      </c>
      <c r="V49" s="12">
        <v>52843.944544906568</v>
      </c>
      <c r="W49" s="38">
        <v>53717.626747720366</v>
      </c>
      <c r="X49" s="38">
        <v>53823.750450992186</v>
      </c>
      <c r="Y49" s="38">
        <v>54098</v>
      </c>
      <c r="Z49" s="38">
        <v>49884.761867657631</v>
      </c>
      <c r="AA49" s="38">
        <v>49198.631934077741</v>
      </c>
      <c r="AB49" s="38">
        <v>50723.163157894742</v>
      </c>
      <c r="AC49" s="38">
        <v>51663.437722419927</v>
      </c>
      <c r="AD49" s="38" t="s">
        <v>120</v>
      </c>
      <c r="AE49" s="38">
        <v>55397.579962779157</v>
      </c>
      <c r="AF49" s="38">
        <v>55491.918021336045</v>
      </c>
      <c r="AG49" s="38">
        <v>56673.837962962964</v>
      </c>
      <c r="AH49" s="38">
        <v>56668.108644859807</v>
      </c>
      <c r="AI49" s="3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54"/>
      <c r="AZ49" s="12"/>
      <c r="BA49" s="12"/>
      <c r="BB49" s="12"/>
      <c r="BC49" s="12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3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38" t="s">
        <v>120</v>
      </c>
      <c r="CI49" s="12"/>
      <c r="CJ49" s="12"/>
      <c r="CK49" s="38">
        <v>49841.066666666666</v>
      </c>
      <c r="CL49" s="38">
        <v>53755</v>
      </c>
      <c r="CM49" s="38" t="s">
        <v>120</v>
      </c>
      <c r="CN49" s="38" t="s">
        <v>120</v>
      </c>
      <c r="CO49" s="38" t="s">
        <v>120</v>
      </c>
      <c r="CP49" s="38" t="s">
        <v>120</v>
      </c>
      <c r="CQ49" s="38" t="s">
        <v>120</v>
      </c>
      <c r="CR49" s="38" t="s">
        <v>120</v>
      </c>
      <c r="CS49" s="38" t="s">
        <v>120</v>
      </c>
      <c r="CT49" s="38" t="s">
        <v>121</v>
      </c>
      <c r="CU49" s="38"/>
      <c r="CV49" s="3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38"/>
      <c r="DP49" s="38"/>
    </row>
    <row r="50" spans="1:129">
      <c r="A50" s="12" t="s">
        <v>55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>
        <v>42796.983606557376</v>
      </c>
      <c r="S50" s="12"/>
      <c r="T50" s="12">
        <v>45338</v>
      </c>
      <c r="U50" s="12">
        <v>47707.140331491712</v>
      </c>
      <c r="V50" s="12">
        <v>49160.290909090909</v>
      </c>
      <c r="W50" s="38">
        <v>50866.740425531912</v>
      </c>
      <c r="X50" s="38">
        <v>51478.96056622851</v>
      </c>
      <c r="Y50" s="38">
        <v>52358</v>
      </c>
      <c r="Z50" s="38">
        <v>50864.813573883162</v>
      </c>
      <c r="AA50" s="38">
        <v>51765.227651429857</v>
      </c>
      <c r="AB50" s="38">
        <v>55207.398017976499</v>
      </c>
      <c r="AC50" s="38">
        <v>53895.714007782102</v>
      </c>
      <c r="AD50" s="38" t="s">
        <v>120</v>
      </c>
      <c r="AE50" s="38">
        <v>53392.82095154954</v>
      </c>
      <c r="AF50" s="38">
        <v>54726.116752166992</v>
      </c>
      <c r="AG50" s="38">
        <v>58846.539179104475</v>
      </c>
      <c r="AH50" s="38">
        <v>57436.084801349331</v>
      </c>
      <c r="AI50" s="3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54"/>
      <c r="AZ50" s="12"/>
      <c r="BA50" s="12"/>
      <c r="BB50" s="12"/>
      <c r="BC50" s="12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3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38" t="s">
        <v>120</v>
      </c>
      <c r="CI50" s="12"/>
      <c r="CJ50" s="12"/>
      <c r="CK50" s="38" t="s">
        <v>120</v>
      </c>
      <c r="CL50" s="38" t="s">
        <v>120</v>
      </c>
      <c r="CM50" s="38" t="s">
        <v>120</v>
      </c>
      <c r="CN50" s="38">
        <v>51501.422857142854</v>
      </c>
      <c r="CO50" s="38">
        <v>54114.458333333328</v>
      </c>
      <c r="CP50" s="38">
        <v>56184.128654970766</v>
      </c>
      <c r="CQ50" s="38" t="s">
        <v>120</v>
      </c>
      <c r="CR50" s="38">
        <v>43693.5</v>
      </c>
      <c r="CS50" s="38">
        <v>43693.5</v>
      </c>
      <c r="CT50" s="38" t="s">
        <v>121</v>
      </c>
      <c r="CU50" s="38"/>
      <c r="CV50" s="3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38"/>
      <c r="DP50" s="38"/>
    </row>
    <row r="51" spans="1:129">
      <c r="A51" s="12" t="s">
        <v>56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v>37742.719298245611</v>
      </c>
      <c r="S51" s="12"/>
      <c r="T51" s="12">
        <v>40564</v>
      </c>
      <c r="U51" s="12">
        <v>41826.467647058824</v>
      </c>
      <c r="V51" s="12">
        <v>43537.870129870127</v>
      </c>
      <c r="W51" s="38">
        <v>45495.280991735541</v>
      </c>
      <c r="X51" s="38">
        <v>47985.043360433607</v>
      </c>
      <c r="Y51" s="38">
        <v>48560</v>
      </c>
      <c r="Z51" s="38">
        <v>48051.754983388702</v>
      </c>
      <c r="AA51" s="38">
        <v>49543.054699946893</v>
      </c>
      <c r="AB51" s="38">
        <v>51806.072981366458</v>
      </c>
      <c r="AC51" s="38">
        <v>52171.015585079207</v>
      </c>
      <c r="AD51" s="38" t="s">
        <v>120</v>
      </c>
      <c r="AE51" s="38">
        <v>53045.937413073712</v>
      </c>
      <c r="AF51" s="38">
        <v>53599.694253505637</v>
      </c>
      <c r="AG51" s="38">
        <v>54881.133928571428</v>
      </c>
      <c r="AH51" s="38">
        <v>56771.78531337699</v>
      </c>
      <c r="AI51" s="3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54"/>
      <c r="AZ51" s="12"/>
      <c r="BA51" s="12"/>
      <c r="BB51" s="12"/>
      <c r="BC51" s="12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3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38" t="s">
        <v>120</v>
      </c>
      <c r="CI51" s="12"/>
      <c r="CJ51" s="12"/>
      <c r="CK51" s="38" t="s">
        <v>120</v>
      </c>
      <c r="CL51" s="38" t="s">
        <v>120</v>
      </c>
      <c r="CM51" s="38" t="s">
        <v>120</v>
      </c>
      <c r="CN51" s="38" t="s">
        <v>120</v>
      </c>
      <c r="CO51" s="38" t="s">
        <v>120</v>
      </c>
      <c r="CP51" s="38" t="s">
        <v>120</v>
      </c>
      <c r="CQ51" s="38" t="s">
        <v>120</v>
      </c>
      <c r="CR51" s="38" t="s">
        <v>120</v>
      </c>
      <c r="CS51" s="38" t="s">
        <v>120</v>
      </c>
      <c r="CT51" s="38" t="s">
        <v>121</v>
      </c>
      <c r="CU51" s="38"/>
      <c r="CV51" s="3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38"/>
      <c r="DP51" s="38"/>
    </row>
    <row r="52" spans="1:129">
      <c r="A52" s="12" t="s">
        <v>57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>
        <v>51303.314506172843</v>
      </c>
      <c r="S52" s="12"/>
      <c r="T52" s="12">
        <v>54141</v>
      </c>
      <c r="U52" s="12">
        <v>55972.269525267991</v>
      </c>
      <c r="V52" s="12">
        <v>57921.202572347269</v>
      </c>
      <c r="W52" s="38">
        <v>58681.790632840813</v>
      </c>
      <c r="X52" s="38">
        <v>59773.653400105432</v>
      </c>
      <c r="Y52" s="38">
        <v>60202</v>
      </c>
      <c r="Z52" s="38">
        <v>58865.586414757345</v>
      </c>
      <c r="AA52" s="38">
        <v>60820.254100540827</v>
      </c>
      <c r="AB52" s="38">
        <v>62069.189354249618</v>
      </c>
      <c r="AC52" s="38">
        <v>61819.510314341846</v>
      </c>
      <c r="AD52" s="38" t="s">
        <v>120</v>
      </c>
      <c r="AE52" s="38">
        <v>65761.99566780348</v>
      </c>
      <c r="AF52" s="38">
        <v>67616.903095936577</v>
      </c>
      <c r="AG52" s="38">
        <v>68597.479432213207</v>
      </c>
      <c r="AH52" s="38">
        <v>65760.289529647242</v>
      </c>
      <c r="AI52" s="3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54"/>
      <c r="AZ52" s="12"/>
      <c r="BA52" s="12"/>
      <c r="BB52" s="12"/>
      <c r="BC52" s="12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3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38" t="s">
        <v>120</v>
      </c>
      <c r="CI52" s="12"/>
      <c r="CJ52" s="12"/>
      <c r="CK52" s="38" t="s">
        <v>120</v>
      </c>
      <c r="CL52" s="38" t="s">
        <v>120</v>
      </c>
      <c r="CM52" s="38" t="s">
        <v>120</v>
      </c>
      <c r="CN52" s="38">
        <v>54831.801749271137</v>
      </c>
      <c r="CO52" s="38">
        <v>55567.704477611936</v>
      </c>
      <c r="CP52" s="38">
        <v>56502.925465838503</v>
      </c>
      <c r="CQ52" s="38" t="s">
        <v>120</v>
      </c>
      <c r="CR52" s="38" t="s">
        <v>120</v>
      </c>
      <c r="CS52" s="38" t="s">
        <v>120</v>
      </c>
      <c r="CT52" s="38" t="s">
        <v>121</v>
      </c>
      <c r="CU52" s="38"/>
      <c r="CV52" s="3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38"/>
      <c r="DP52" s="38"/>
    </row>
    <row r="53" spans="1:129">
      <c r="A53" s="12" t="s">
        <v>58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v>39684.03717472119</v>
      </c>
      <c r="S53" s="12"/>
      <c r="T53" s="12">
        <v>40758</v>
      </c>
      <c r="U53" s="12">
        <v>42534.568548387098</v>
      </c>
      <c r="V53" s="12">
        <v>44603.838235294119</v>
      </c>
      <c r="W53" s="38">
        <v>44395.400602409638</v>
      </c>
      <c r="X53" s="38">
        <v>45404.713068181816</v>
      </c>
      <c r="Y53" s="38">
        <v>45437</v>
      </c>
      <c r="Z53" s="38">
        <v>43449.308411214952</v>
      </c>
      <c r="AA53" s="38">
        <v>44285.669562995143</v>
      </c>
      <c r="AB53" s="38">
        <v>47465.693925233645</v>
      </c>
      <c r="AC53" s="38">
        <v>46236.135169927911</v>
      </c>
      <c r="AD53" s="38" t="s">
        <v>120</v>
      </c>
      <c r="AE53" s="38">
        <v>52909.73239436619</v>
      </c>
      <c r="AF53" s="38">
        <v>54644.009999999995</v>
      </c>
      <c r="AG53" s="38">
        <v>55281.025990099013</v>
      </c>
      <c r="AH53" s="38">
        <v>57194.612412919567</v>
      </c>
      <c r="AI53" s="3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54"/>
      <c r="AZ53" s="12"/>
      <c r="BA53" s="12"/>
      <c r="BB53" s="12"/>
      <c r="BC53" s="12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3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38" t="s">
        <v>120</v>
      </c>
      <c r="CI53" s="12"/>
      <c r="CJ53" s="12"/>
      <c r="CK53" s="38" t="s">
        <v>120</v>
      </c>
      <c r="CL53" s="38" t="s">
        <v>120</v>
      </c>
      <c r="CM53" s="38" t="s">
        <v>120</v>
      </c>
      <c r="CN53" s="38" t="s">
        <v>120</v>
      </c>
      <c r="CO53" s="38" t="s">
        <v>120</v>
      </c>
      <c r="CP53" s="38" t="s">
        <v>120</v>
      </c>
      <c r="CQ53" s="38" t="s">
        <v>120</v>
      </c>
      <c r="CR53" s="38" t="s">
        <v>120</v>
      </c>
      <c r="CS53" s="38" t="s">
        <v>120</v>
      </c>
      <c r="CT53" s="38" t="s">
        <v>121</v>
      </c>
      <c r="CU53" s="38"/>
      <c r="CV53" s="3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38"/>
      <c r="DP53" s="38"/>
    </row>
    <row r="54" spans="1:129">
      <c r="A54" s="30" t="s">
        <v>59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>
        <v>62653.43834841629</v>
      </c>
      <c r="S54" s="30"/>
      <c r="T54" s="30">
        <v>65765</v>
      </c>
      <c r="U54" s="30">
        <v>69004.033528918691</v>
      </c>
      <c r="V54" s="30">
        <v>69764.278688524588</v>
      </c>
      <c r="W54" s="39">
        <v>73690.65175893101</v>
      </c>
      <c r="X54" s="39">
        <v>76325.95533980582</v>
      </c>
      <c r="Y54" s="39">
        <v>75779</v>
      </c>
      <c r="Z54" s="39">
        <v>71041.093993659495</v>
      </c>
      <c r="AA54" s="39">
        <v>71128.695243287453</v>
      </c>
      <c r="AB54" s="39">
        <v>52336.045429362879</v>
      </c>
      <c r="AC54" s="39">
        <v>92400.27355072464</v>
      </c>
      <c r="AD54" s="39" t="s">
        <v>120</v>
      </c>
      <c r="AE54" s="39">
        <v>77165.901227149094</v>
      </c>
      <c r="AF54" s="39">
        <v>80327.908959983542</v>
      </c>
      <c r="AG54" s="39">
        <v>81830.101368159201</v>
      </c>
      <c r="AH54" s="39">
        <v>79061.596165489405</v>
      </c>
      <c r="AI54" s="34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55"/>
      <c r="AZ54" s="30"/>
      <c r="BA54" s="30"/>
      <c r="BB54" s="30"/>
      <c r="BC54" s="30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34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9" t="s">
        <v>120</v>
      </c>
      <c r="CI54" s="30"/>
      <c r="CJ54" s="30"/>
      <c r="CK54" s="39" t="s">
        <v>120</v>
      </c>
      <c r="CL54" s="39" t="s">
        <v>120</v>
      </c>
      <c r="CM54" s="39" t="s">
        <v>120</v>
      </c>
      <c r="CN54" s="39">
        <v>74496.294063187117</v>
      </c>
      <c r="CO54" s="39">
        <v>76013.107293931607</v>
      </c>
      <c r="CP54" s="39">
        <v>76483.388347205706</v>
      </c>
      <c r="CQ54" s="39" t="s">
        <v>120</v>
      </c>
      <c r="CR54" s="39" t="s">
        <v>120</v>
      </c>
      <c r="CS54" s="39" t="s">
        <v>120</v>
      </c>
      <c r="CT54" s="39" t="s">
        <v>121</v>
      </c>
      <c r="CU54" s="39"/>
      <c r="CV54" s="34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9"/>
      <c r="DP54" s="39"/>
      <c r="DQ54" s="9"/>
      <c r="DR54" s="9"/>
      <c r="DS54" s="9"/>
      <c r="DT54" s="9"/>
      <c r="DU54" s="9"/>
      <c r="DV54" s="9"/>
      <c r="DW54" s="9"/>
      <c r="DX54" s="9"/>
      <c r="DY54" s="9"/>
    </row>
    <row r="55" spans="1:12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38"/>
      <c r="X55" s="38"/>
      <c r="Y55" s="38"/>
      <c r="Z55" s="38"/>
      <c r="AA55" s="38"/>
      <c r="AB55" s="38"/>
      <c r="AC55" s="38"/>
      <c r="AD55" s="38"/>
      <c r="AE55" s="38"/>
      <c r="AI55" s="3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54"/>
      <c r="AZ55" s="12"/>
      <c r="BA55" s="12"/>
      <c r="BB55" s="12"/>
      <c r="BC55" s="12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3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38"/>
      <c r="CI55" s="12"/>
      <c r="CJ55" s="12"/>
      <c r="CK55" s="38"/>
      <c r="CL55" s="38"/>
      <c r="CM55" s="38"/>
      <c r="CN55" s="38"/>
      <c r="CO55" s="38"/>
      <c r="CP55" s="38"/>
      <c r="CQ55" s="38"/>
      <c r="CR55" s="38"/>
      <c r="CV55" s="3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38"/>
      <c r="DP55" s="38"/>
    </row>
    <row r="56" spans="1:129">
      <c r="A56" s="12" t="s">
        <v>61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v>60044.533596837944</v>
      </c>
      <c r="S56" s="12"/>
      <c r="T56" s="12">
        <v>64740</v>
      </c>
      <c r="U56" s="12">
        <v>67775.202970297032</v>
      </c>
      <c r="V56" s="12">
        <v>70448.847980997627</v>
      </c>
      <c r="W56" s="38">
        <v>68849.885101010106</v>
      </c>
      <c r="X56" s="38">
        <v>68272.005903187717</v>
      </c>
      <c r="Y56" s="38">
        <v>70106</v>
      </c>
      <c r="Z56" s="38">
        <v>63235.179272054287</v>
      </c>
      <c r="AA56" s="38">
        <v>65793.320135746602</v>
      </c>
      <c r="AB56" s="38">
        <v>68541.874316939895</v>
      </c>
      <c r="AC56" s="38">
        <v>72510.611888111889</v>
      </c>
      <c r="AD56" s="38" t="s">
        <v>120</v>
      </c>
      <c r="AE56" s="38">
        <v>70816.102992615619</v>
      </c>
      <c r="AF56" s="38">
        <v>70056.133452639653</v>
      </c>
      <c r="AG56" s="38">
        <v>74121.314505776638</v>
      </c>
      <c r="AH56" s="38">
        <v>77956.328906250012</v>
      </c>
      <c r="AI56" s="3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54"/>
      <c r="AZ56" s="12"/>
      <c r="BA56" s="12"/>
      <c r="BB56" s="12"/>
      <c r="BC56" s="12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3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38" t="s">
        <v>120</v>
      </c>
      <c r="CI56" s="12"/>
      <c r="CJ56" s="12"/>
      <c r="CK56" s="38" t="s">
        <v>120</v>
      </c>
      <c r="CL56" s="38" t="s">
        <v>120</v>
      </c>
      <c r="CM56" s="38" t="s">
        <v>120</v>
      </c>
      <c r="CN56" s="38">
        <v>62187.554347826088</v>
      </c>
      <c r="CO56" s="38">
        <v>63737.883116883117</v>
      </c>
      <c r="CP56" s="38">
        <v>73894.14432989691</v>
      </c>
      <c r="CQ56" s="38" t="s">
        <v>120</v>
      </c>
      <c r="CR56" s="38" t="s">
        <v>120</v>
      </c>
      <c r="CS56" s="38" t="s">
        <v>120</v>
      </c>
      <c r="CT56" s="38" t="s">
        <v>121</v>
      </c>
      <c r="CU56" s="38"/>
      <c r="CV56" s="3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38"/>
      <c r="DP56" s="38"/>
    </row>
    <row r="57" spans="1:129">
      <c r="A57" s="12" t="s">
        <v>62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v>46167.006329113923</v>
      </c>
      <c r="S57" s="12"/>
      <c r="T57" s="12">
        <v>51297</v>
      </c>
      <c r="U57" s="12">
        <v>51782.918495297803</v>
      </c>
      <c r="V57" s="12">
        <v>54567.286567164178</v>
      </c>
      <c r="W57" s="38">
        <v>55355.410557184754</v>
      </c>
      <c r="X57" s="38">
        <v>54071.822281167108</v>
      </c>
      <c r="Y57" s="38">
        <v>53286</v>
      </c>
      <c r="Z57" s="38">
        <v>52290.150417827295</v>
      </c>
      <c r="AA57" s="38">
        <v>53628.445945945939</v>
      </c>
      <c r="AB57" s="38">
        <v>55100.285756327256</v>
      </c>
      <c r="AC57" s="38">
        <v>56147.119241192413</v>
      </c>
      <c r="AD57" s="38" t="s">
        <v>120</v>
      </c>
      <c r="AE57" s="38">
        <v>56828.024478994375</v>
      </c>
      <c r="AF57" s="38">
        <v>58402.883439704397</v>
      </c>
      <c r="AG57" s="38">
        <v>58633.448484848486</v>
      </c>
      <c r="AH57" s="38">
        <v>60801.70809346428</v>
      </c>
      <c r="AI57" s="3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54"/>
      <c r="AZ57" s="12"/>
      <c r="BA57" s="12"/>
      <c r="BB57" s="12"/>
      <c r="BC57" s="12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3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38" t="s">
        <v>120</v>
      </c>
      <c r="CI57" s="12"/>
      <c r="CJ57" s="12"/>
      <c r="CK57" s="38" t="s">
        <v>120</v>
      </c>
      <c r="CL57" s="38" t="s">
        <v>120</v>
      </c>
      <c r="CM57" s="38" t="s">
        <v>120</v>
      </c>
      <c r="CN57" s="38">
        <v>50339.61</v>
      </c>
      <c r="CO57" s="38">
        <v>50508.990825688074</v>
      </c>
      <c r="CP57" s="38">
        <v>52914.426605504588</v>
      </c>
      <c r="CQ57" s="38" t="s">
        <v>120</v>
      </c>
      <c r="CR57" s="38" t="s">
        <v>120</v>
      </c>
      <c r="CS57" s="38" t="s">
        <v>120</v>
      </c>
      <c r="CT57" s="38" t="s">
        <v>121</v>
      </c>
      <c r="CU57" s="38"/>
      <c r="CV57" s="3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38"/>
      <c r="DP57" s="38"/>
    </row>
    <row r="58" spans="1:129">
      <c r="A58" s="12" t="s">
        <v>63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v>52892.787920384355</v>
      </c>
      <c r="S58" s="12"/>
      <c r="T58" s="12">
        <v>56259</v>
      </c>
      <c r="U58" s="12">
        <v>59127.723709993472</v>
      </c>
      <c r="V58" s="12">
        <v>60199.977084659455</v>
      </c>
      <c r="W58" s="38">
        <v>60039.909677419353</v>
      </c>
      <c r="X58" s="38">
        <v>59348.153405474222</v>
      </c>
      <c r="Y58" s="38">
        <v>59933</v>
      </c>
      <c r="Z58" s="38">
        <v>55033.46366782007</v>
      </c>
      <c r="AA58" s="38">
        <v>59392.706042354774</v>
      </c>
      <c r="AB58" s="38">
        <v>61805.644754790512</v>
      </c>
      <c r="AC58" s="38">
        <v>61528.203228558305</v>
      </c>
      <c r="AD58" s="38" t="s">
        <v>120</v>
      </c>
      <c r="AE58" s="38">
        <v>64864.256599222834</v>
      </c>
      <c r="AF58" s="38">
        <v>64146.602137767222</v>
      </c>
      <c r="AG58" s="38">
        <v>64243.213386348572</v>
      </c>
      <c r="AH58" s="38">
        <v>67648</v>
      </c>
      <c r="AI58" s="3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54"/>
      <c r="AZ58" s="12"/>
      <c r="BA58" s="12"/>
      <c r="BB58" s="12"/>
      <c r="BC58" s="12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3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38" t="s">
        <v>120</v>
      </c>
      <c r="CI58" s="12"/>
      <c r="CJ58" s="12"/>
      <c r="CK58" s="38" t="s">
        <v>120</v>
      </c>
      <c r="CL58" s="38" t="s">
        <v>120</v>
      </c>
      <c r="CM58" s="38" t="s">
        <v>120</v>
      </c>
      <c r="CN58" s="38" t="s">
        <v>120</v>
      </c>
      <c r="CO58" s="38" t="s">
        <v>120</v>
      </c>
      <c r="CP58" s="38" t="s">
        <v>120</v>
      </c>
      <c r="CQ58" s="38" t="s">
        <v>120</v>
      </c>
      <c r="CR58" s="38" t="s">
        <v>120</v>
      </c>
      <c r="CS58" s="38" t="s">
        <v>120</v>
      </c>
      <c r="CT58" s="38" t="s">
        <v>121</v>
      </c>
      <c r="CU58" s="38"/>
      <c r="CV58" s="3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38"/>
      <c r="DP58" s="38"/>
    </row>
    <row r="59" spans="1:129">
      <c r="A59" s="12" t="s">
        <v>64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v>43266.513432835818</v>
      </c>
      <c r="S59" s="12"/>
      <c r="T59" s="12">
        <v>47350</v>
      </c>
      <c r="U59" s="12">
        <v>48523.338235294119</v>
      </c>
      <c r="V59" s="12">
        <v>50115.544642857145</v>
      </c>
      <c r="W59" s="38">
        <v>54550.991124260356</v>
      </c>
      <c r="X59" s="38">
        <v>54549.474006116208</v>
      </c>
      <c r="Y59" s="38">
        <v>54360</v>
      </c>
      <c r="Z59" s="38">
        <v>46736.993953644611</v>
      </c>
      <c r="AA59" s="38">
        <v>54492.488999999994</v>
      </c>
      <c r="AB59" s="38">
        <v>56761.244193762439</v>
      </c>
      <c r="AC59" s="38">
        <v>56825.253834916002</v>
      </c>
      <c r="AD59" s="38" t="s">
        <v>120</v>
      </c>
      <c r="AE59" s="38">
        <v>56586.218105557498</v>
      </c>
      <c r="AF59" s="38">
        <v>61241.151679306604</v>
      </c>
      <c r="AG59" s="38">
        <v>60826.390510948906</v>
      </c>
      <c r="AH59" s="38">
        <v>64744.099886492622</v>
      </c>
      <c r="AI59" s="3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54"/>
      <c r="AZ59" s="12"/>
      <c r="BA59" s="12"/>
      <c r="BB59" s="12"/>
      <c r="BC59" s="12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3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38" t="s">
        <v>120</v>
      </c>
      <c r="CI59" s="12"/>
      <c r="CJ59" s="12"/>
      <c r="CK59" s="38" t="s">
        <v>120</v>
      </c>
      <c r="CL59" s="38" t="s">
        <v>120</v>
      </c>
      <c r="CM59" s="38" t="s">
        <v>120</v>
      </c>
      <c r="CN59" s="38">
        <v>51320.46666666666</v>
      </c>
      <c r="CO59" s="38">
        <v>52993.489864864867</v>
      </c>
      <c r="CP59" s="38">
        <v>53754.941176470587</v>
      </c>
      <c r="CQ59" s="38" t="s">
        <v>120</v>
      </c>
      <c r="CR59" s="38" t="s">
        <v>120</v>
      </c>
      <c r="CS59" s="38" t="s">
        <v>120</v>
      </c>
      <c r="CT59" s="38" t="s">
        <v>121</v>
      </c>
      <c r="CU59" s="38"/>
      <c r="CV59" s="3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38"/>
      <c r="DP59" s="38"/>
    </row>
    <row r="60" spans="1:129">
      <c r="A60" s="12" t="s">
        <v>65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>
        <v>62967.55550394798</v>
      </c>
      <c r="S60" s="12"/>
      <c r="T60" s="12">
        <v>65757</v>
      </c>
      <c r="U60" s="12">
        <v>67320.036985018727</v>
      </c>
      <c r="V60" s="12">
        <v>68460.344988344994</v>
      </c>
      <c r="W60" s="38">
        <v>69704.887619917776</v>
      </c>
      <c r="X60" s="38">
        <v>71932.729913753967</v>
      </c>
      <c r="Y60" s="38">
        <v>72713</v>
      </c>
      <c r="Z60" s="38">
        <v>66472.190575498069</v>
      </c>
      <c r="AA60" s="38">
        <v>65618.316460688933</v>
      </c>
      <c r="AB60" s="38">
        <v>65498.532770757731</v>
      </c>
      <c r="AC60" s="38">
        <v>66273.720836236927</v>
      </c>
      <c r="AD60" s="38" t="s">
        <v>120</v>
      </c>
      <c r="AE60" s="38">
        <v>67177.780813691643</v>
      </c>
      <c r="AF60" s="38">
        <v>68117.889811710091</v>
      </c>
      <c r="AG60" s="38">
        <v>69628.31713084603</v>
      </c>
      <c r="AH60" s="38">
        <v>70543.067905646894</v>
      </c>
      <c r="AI60" s="3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54"/>
      <c r="AZ60" s="12"/>
      <c r="BA60" s="12"/>
      <c r="BB60" s="12"/>
      <c r="BC60" s="12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3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38" t="s">
        <v>120</v>
      </c>
      <c r="CI60" s="12"/>
      <c r="CJ60" s="12"/>
      <c r="CK60" s="38" t="s">
        <v>120</v>
      </c>
      <c r="CL60" s="38" t="s">
        <v>120</v>
      </c>
      <c r="CM60" s="38" t="s">
        <v>120</v>
      </c>
      <c r="CN60" s="38" t="s">
        <v>120</v>
      </c>
      <c r="CO60" s="38" t="s">
        <v>120</v>
      </c>
      <c r="CP60" s="38" t="s">
        <v>120</v>
      </c>
      <c r="CQ60" s="38" t="s">
        <v>120</v>
      </c>
      <c r="CR60" s="38" t="s">
        <v>120</v>
      </c>
      <c r="CS60" s="38" t="s">
        <v>120</v>
      </c>
      <c r="CT60" s="38" t="s">
        <v>121</v>
      </c>
      <c r="CU60" s="38"/>
      <c r="CV60" s="3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38"/>
      <c r="DP60" s="38"/>
    </row>
    <row r="61" spans="1:129">
      <c r="A61" s="12" t="s">
        <v>66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v>60408.867498717729</v>
      </c>
      <c r="S61" s="12"/>
      <c r="T61" s="12">
        <v>64456</v>
      </c>
      <c r="U61" s="12">
        <v>65326.733843537419</v>
      </c>
      <c r="V61" s="12">
        <v>67691.463447806862</v>
      </c>
      <c r="W61" s="38">
        <v>69655.912107770666</v>
      </c>
      <c r="X61" s="38">
        <v>70082.051744885684</v>
      </c>
      <c r="Y61" s="38">
        <v>71706</v>
      </c>
      <c r="Z61" s="38">
        <v>61232.150783788951</v>
      </c>
      <c r="AA61" s="38">
        <v>61319.034000267369</v>
      </c>
      <c r="AB61" s="38">
        <v>66952.539358031121</v>
      </c>
      <c r="AC61" s="38">
        <v>70201.375275535742</v>
      </c>
      <c r="AD61" s="38" t="s">
        <v>120</v>
      </c>
      <c r="AE61" s="38">
        <v>75724.930074434582</v>
      </c>
      <c r="AF61" s="38">
        <v>77012.080606281947</v>
      </c>
      <c r="AG61" s="38">
        <v>78506.538948478992</v>
      </c>
      <c r="AH61" s="38">
        <v>79322.435746024319</v>
      </c>
      <c r="AI61" s="3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54"/>
      <c r="AZ61" s="12"/>
      <c r="BA61" s="12"/>
      <c r="BB61" s="12"/>
      <c r="BC61" s="12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3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38" t="s">
        <v>120</v>
      </c>
      <c r="CI61" s="12"/>
      <c r="CJ61" s="12"/>
      <c r="CK61" s="38" t="s">
        <v>120</v>
      </c>
      <c r="CL61" s="38" t="s">
        <v>120</v>
      </c>
      <c r="CM61" s="38" t="s">
        <v>120</v>
      </c>
      <c r="CN61" s="38" t="s">
        <v>120</v>
      </c>
      <c r="CO61" s="38" t="s">
        <v>120</v>
      </c>
      <c r="CP61" s="38" t="s">
        <v>120</v>
      </c>
      <c r="CQ61" s="38" t="s">
        <v>120</v>
      </c>
      <c r="CR61" s="38" t="s">
        <v>120</v>
      </c>
      <c r="CS61" s="38" t="s">
        <v>120</v>
      </c>
      <c r="CT61" s="38" t="s">
        <v>121</v>
      </c>
      <c r="CU61" s="38"/>
      <c r="CV61" s="3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38"/>
      <c r="DP61" s="38"/>
    </row>
    <row r="62" spans="1:129">
      <c r="A62" s="12" t="s">
        <v>67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v>54269.369193154031</v>
      </c>
      <c r="S62" s="12"/>
      <c r="T62" s="12">
        <v>55622</v>
      </c>
      <c r="U62" s="12">
        <v>56991.532541567693</v>
      </c>
      <c r="V62" s="12">
        <v>58455.083141938449</v>
      </c>
      <c r="W62" s="38">
        <v>59798.008156606855</v>
      </c>
      <c r="X62" s="38">
        <v>61276.742888008645</v>
      </c>
      <c r="Y62" s="38">
        <v>61235</v>
      </c>
      <c r="Z62" s="38">
        <v>58984.75893949029</v>
      </c>
      <c r="AA62" s="38">
        <v>60222.177079907924</v>
      </c>
      <c r="AB62" s="38">
        <v>60551.252810171354</v>
      </c>
      <c r="AC62" s="38">
        <v>60497.66062554808</v>
      </c>
      <c r="AD62" s="38" t="s">
        <v>120</v>
      </c>
      <c r="AE62" s="38">
        <v>62322.151507631213</v>
      </c>
      <c r="AF62" s="38">
        <v>62853.542367736336</v>
      </c>
      <c r="AG62" s="38">
        <v>63732.872182254199</v>
      </c>
      <c r="AH62" s="38">
        <v>63503.991051805344</v>
      </c>
      <c r="AI62" s="3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54"/>
      <c r="AZ62" s="12"/>
      <c r="BA62" s="12"/>
      <c r="BB62" s="12"/>
      <c r="BC62" s="12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3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38" t="s">
        <v>120</v>
      </c>
      <c r="CI62" s="12"/>
      <c r="CJ62" s="12"/>
      <c r="CK62" s="38" t="s">
        <v>120</v>
      </c>
      <c r="CL62" s="38" t="s">
        <v>120</v>
      </c>
      <c r="CM62" s="38" t="s">
        <v>120</v>
      </c>
      <c r="CN62" s="38">
        <v>70865.429032258064</v>
      </c>
      <c r="CO62" s="38">
        <v>67377.241935483878</v>
      </c>
      <c r="CP62" s="38">
        <v>68475.3</v>
      </c>
      <c r="CQ62" s="38" t="s">
        <v>120</v>
      </c>
      <c r="CR62" s="38" t="s">
        <v>120</v>
      </c>
      <c r="CS62" s="38">
        <v>50606.25</v>
      </c>
      <c r="CT62" s="38" t="s">
        <v>121</v>
      </c>
      <c r="CU62" s="38"/>
      <c r="CV62" s="3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38"/>
      <c r="DP62" s="38"/>
    </row>
    <row r="63" spans="1:129">
      <c r="A63" s="12" t="s">
        <v>68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v>52285.086805555555</v>
      </c>
      <c r="S63" s="12"/>
      <c r="T63" s="12">
        <v>57105</v>
      </c>
      <c r="U63" s="12">
        <v>56608.684887459807</v>
      </c>
      <c r="V63" s="12">
        <v>59321.321428571428</v>
      </c>
      <c r="W63" s="38">
        <v>61882.153846153844</v>
      </c>
      <c r="X63" s="38">
        <v>61504.127329192546</v>
      </c>
      <c r="Y63" s="38">
        <v>60828</v>
      </c>
      <c r="Z63" s="38">
        <v>61292.789205702647</v>
      </c>
      <c r="AA63" s="38">
        <v>61029.187122736417</v>
      </c>
      <c r="AB63" s="38">
        <v>60602.234504132233</v>
      </c>
      <c r="AC63" s="38">
        <v>59974.306598984775</v>
      </c>
      <c r="AD63" s="38" t="s">
        <v>120</v>
      </c>
      <c r="AE63" s="38">
        <v>62277.75</v>
      </c>
      <c r="AF63" s="38">
        <v>61842.964989059081</v>
      </c>
      <c r="AG63" s="38">
        <v>61017.705298013243</v>
      </c>
      <c r="AH63" s="38">
        <v>65531.25</v>
      </c>
      <c r="AI63" s="3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54"/>
      <c r="AZ63" s="12"/>
      <c r="BA63" s="12"/>
      <c r="BB63" s="12"/>
      <c r="BC63" s="12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3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38" t="s">
        <v>120</v>
      </c>
      <c r="CI63" s="12"/>
      <c r="CJ63" s="12"/>
      <c r="CK63" s="38" t="s">
        <v>120</v>
      </c>
      <c r="CL63" s="38" t="s">
        <v>120</v>
      </c>
      <c r="CM63" s="38" t="s">
        <v>120</v>
      </c>
      <c r="CN63" s="38" t="s">
        <v>120</v>
      </c>
      <c r="CO63" s="38" t="s">
        <v>120</v>
      </c>
      <c r="CP63" s="38" t="s">
        <v>120</v>
      </c>
      <c r="CQ63" s="38" t="s">
        <v>120</v>
      </c>
      <c r="CR63" s="38" t="s">
        <v>120</v>
      </c>
      <c r="CS63" s="38" t="s">
        <v>120</v>
      </c>
      <c r="CT63" s="38" t="s">
        <v>121</v>
      </c>
      <c r="CU63" s="38"/>
      <c r="CV63" s="3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38"/>
      <c r="DP63" s="38"/>
    </row>
    <row r="64" spans="1:129">
      <c r="A64" s="30" t="s">
        <v>69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9" t="s">
        <v>121</v>
      </c>
      <c r="V64" s="30"/>
      <c r="W64" s="39">
        <v>53847.755813953489</v>
      </c>
      <c r="X64" s="39">
        <v>54244.707317073167</v>
      </c>
      <c r="Y64" s="39" t="s">
        <v>121</v>
      </c>
      <c r="Z64" s="39" t="s">
        <v>121</v>
      </c>
      <c r="AA64" s="39">
        <v>55527.770114942527</v>
      </c>
      <c r="AB64" s="39">
        <v>55317.378016085786</v>
      </c>
      <c r="AC64" s="39">
        <v>56022.058906030856</v>
      </c>
      <c r="AD64" s="39" t="s">
        <v>121</v>
      </c>
      <c r="AE64" s="39" t="s">
        <v>121</v>
      </c>
      <c r="AF64" s="39" t="s">
        <v>121</v>
      </c>
      <c r="AG64" s="39" t="s">
        <v>121</v>
      </c>
      <c r="AH64" s="39" t="s">
        <v>121</v>
      </c>
      <c r="AI64" s="34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55"/>
      <c r="AZ64" s="30"/>
      <c r="BA64" s="30"/>
      <c r="BB64" s="30"/>
      <c r="BC64" s="30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34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9" t="s">
        <v>120</v>
      </c>
      <c r="CI64" s="30"/>
      <c r="CJ64" s="30"/>
      <c r="CK64" s="39" t="s">
        <v>120</v>
      </c>
      <c r="CL64" s="39" t="s">
        <v>120</v>
      </c>
      <c r="CM64" s="39" t="s">
        <v>120</v>
      </c>
      <c r="CN64" s="39" t="s">
        <v>120</v>
      </c>
      <c r="CO64" s="39" t="s">
        <v>120</v>
      </c>
      <c r="CP64" s="39" t="s">
        <v>120</v>
      </c>
      <c r="CQ64" s="39" t="s">
        <v>120</v>
      </c>
      <c r="CR64" s="39" t="s">
        <v>120</v>
      </c>
      <c r="CS64" s="39" t="s">
        <v>120</v>
      </c>
      <c r="CT64" s="39" t="s">
        <v>121</v>
      </c>
      <c r="CU64" s="39"/>
      <c r="CV64" s="34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9"/>
      <c r="DP64" s="39"/>
      <c r="DQ64" s="9"/>
      <c r="DR64" s="9"/>
      <c r="DS64" s="9"/>
      <c r="DT64" s="9"/>
      <c r="DU64" s="9"/>
      <c r="DV64" s="9"/>
      <c r="DW64" s="9"/>
      <c r="DX64" s="9"/>
      <c r="DY64" s="9"/>
    </row>
    <row r="65" spans="1:129">
      <c r="A65" s="31" t="s">
        <v>70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40"/>
      <c r="V65" s="31"/>
      <c r="W65" s="40"/>
      <c r="X65" s="40"/>
      <c r="Y65" s="40"/>
      <c r="Z65" s="71"/>
      <c r="AA65" s="74"/>
      <c r="AB65" s="74"/>
      <c r="AC65" s="74"/>
      <c r="AD65" s="74" t="s">
        <v>120</v>
      </c>
      <c r="AE65" s="74" t="s">
        <v>120</v>
      </c>
      <c r="AF65" s="74" t="s">
        <v>120</v>
      </c>
      <c r="AG65" s="74" t="s">
        <v>120</v>
      </c>
      <c r="AH65" s="74" t="s">
        <v>120</v>
      </c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56"/>
      <c r="AZ65" s="31"/>
      <c r="BA65" s="31"/>
      <c r="BB65" s="31"/>
      <c r="BC65" s="31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35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40" t="s">
        <v>120</v>
      </c>
      <c r="CI65" s="31"/>
      <c r="CJ65" s="31"/>
      <c r="CK65" s="40" t="s">
        <v>120</v>
      </c>
      <c r="CL65" s="40" t="s">
        <v>120</v>
      </c>
      <c r="CM65" s="40" t="s">
        <v>120</v>
      </c>
      <c r="CN65" s="40" t="s">
        <v>120</v>
      </c>
      <c r="CO65" s="40" t="s">
        <v>120</v>
      </c>
      <c r="CP65" s="40" t="s">
        <v>120</v>
      </c>
      <c r="CQ65" s="40" t="s">
        <v>120</v>
      </c>
      <c r="CR65" s="40" t="s">
        <v>120</v>
      </c>
      <c r="CS65" s="40" t="s">
        <v>120</v>
      </c>
      <c r="CT65" s="40" t="s">
        <v>120</v>
      </c>
      <c r="CU65" s="40"/>
      <c r="CV65" s="35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40"/>
      <c r="DP65" s="39"/>
      <c r="DQ65" s="9"/>
      <c r="DR65" s="9"/>
      <c r="DS65" s="9"/>
      <c r="DT65" s="9"/>
      <c r="DU65" s="9"/>
      <c r="DV65" s="9"/>
      <c r="DW65" s="9"/>
      <c r="DX65" s="9"/>
      <c r="DY65" s="9"/>
    </row>
    <row r="66" spans="1:129">
      <c r="I66" s="1"/>
      <c r="Q66" s="6"/>
      <c r="R66" s="6"/>
      <c r="S66" s="6"/>
      <c r="T66" s="6"/>
      <c r="U66" s="6"/>
      <c r="V66" s="6"/>
      <c r="AU66" s="1"/>
      <c r="AV66" s="1"/>
      <c r="AW66" s="1"/>
      <c r="AX66" s="1"/>
      <c r="AY66" s="1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DG66" s="6"/>
      <c r="DH66" s="6"/>
      <c r="DI66" s="6"/>
      <c r="DJ66" s="6"/>
      <c r="DK66" s="6"/>
      <c r="DL66" s="6"/>
      <c r="DM66" s="6"/>
      <c r="DN66" s="6"/>
    </row>
    <row r="67" spans="1:129">
      <c r="B67" s="4"/>
      <c r="R67" s="2" t="s">
        <v>123</v>
      </c>
      <c r="S67" s="2" t="s">
        <v>124</v>
      </c>
      <c r="T67" s="2" t="s">
        <v>125</v>
      </c>
      <c r="U67" s="2" t="s">
        <v>126</v>
      </c>
      <c r="V67" s="2" t="s">
        <v>127</v>
      </c>
      <c r="W67" s="2" t="s">
        <v>128</v>
      </c>
      <c r="X67" s="2" t="s">
        <v>129</v>
      </c>
      <c r="Y67" s="2" t="s">
        <v>129</v>
      </c>
      <c r="Z67" s="2"/>
      <c r="AA67" s="2"/>
      <c r="AB67" s="2"/>
      <c r="AC67" s="2"/>
      <c r="AD67" s="2"/>
      <c r="AE67" s="2"/>
      <c r="AV67" s="3"/>
      <c r="CE67" s="2" t="s">
        <v>130</v>
      </c>
      <c r="CF67" s="2" t="s">
        <v>130</v>
      </c>
      <c r="CG67" s="2" t="s">
        <v>131</v>
      </c>
      <c r="CH67" s="2" t="s">
        <v>132</v>
      </c>
      <c r="CI67" s="2" t="s">
        <v>133</v>
      </c>
      <c r="CJ67" s="2" t="s">
        <v>134</v>
      </c>
      <c r="CK67" s="2" t="s">
        <v>135</v>
      </c>
      <c r="CL67" s="2" t="s">
        <v>135</v>
      </c>
      <c r="CM67" s="2"/>
      <c r="CN67" s="2"/>
      <c r="CO67" s="2"/>
      <c r="CP67" s="2"/>
      <c r="CQ67" s="2"/>
      <c r="CR67" s="2"/>
    </row>
    <row r="68" spans="1:129">
      <c r="A68" s="1" t="s">
        <v>136</v>
      </c>
      <c r="U68" s="1" t="s">
        <v>137</v>
      </c>
    </row>
    <row r="69" spans="1:129">
      <c r="A69" s="1" t="s">
        <v>138</v>
      </c>
      <c r="T69" s="1" t="s">
        <v>139</v>
      </c>
    </row>
    <row r="70" spans="1:129"/>
    <row r="71" spans="1:129"/>
    <row r="72" spans="1:129"/>
    <row r="73" spans="1:129"/>
    <row r="74" spans="1:129"/>
    <row r="75" spans="1:129"/>
    <row r="76" spans="1:129"/>
    <row r="77" spans="1:129"/>
    <row r="78" spans="1:129"/>
    <row r="79" spans="1:129"/>
    <row r="80" spans="1:129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 spans="106:110"/>
    <row r="114" spans="106:110"/>
    <row r="115" spans="106:110">
      <c r="DB115" s="8"/>
      <c r="DC115" s="8"/>
      <c r="DD115" s="8"/>
      <c r="DE115" s="8"/>
      <c r="DF115" s="8"/>
    </row>
  </sheetData>
  <phoneticPr fontId="9" type="noConversion"/>
  <pageMargins left="0.5" right="0.5" top="0.5" bottom="0.55000000000000004" header="0.5" footer="0.5"/>
  <pageSetup scale="75" orientation="landscape" verticalDpi="300" r:id="rId1"/>
  <headerFooter alignWithMargins="0">
    <oddFooter>&amp;LSREB Fact Book 1996/1997&amp;CUPDATE&amp;R&amp;D</oddFooter>
  </headerFooter>
  <colBreaks count="2" manualBreakCount="2">
    <brk id="34" max="26" man="1"/>
    <brk id="67" max="26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AE68"/>
  <sheetViews>
    <sheetView showGridLines="0" zoomScale="95" zoomScaleNormal="95" zoomScaleSheetLayoutView="85" workbookViewId="0">
      <pane xSplit="1" ySplit="4" topLeftCell="B5" activePane="bottomRight" state="frozen"/>
      <selection pane="bottomRight" activeCell="P9" sqref="P9"/>
      <selection pane="bottomLeft" activeCell="A5" sqref="A5"/>
      <selection pane="topRight" activeCell="B1" sqref="B1"/>
    </sheetView>
  </sheetViews>
  <sheetFormatPr defaultRowHeight="12.75" customHeight="1"/>
  <cols>
    <col min="1" max="1" width="13.7109375" style="13" customWidth="1"/>
    <col min="2" max="2" width="9.140625" style="41"/>
    <col min="3" max="12" width="8.7109375" style="41" customWidth="1"/>
    <col min="13" max="13" width="9.140625" style="41"/>
    <col min="14" max="14" width="12" style="41" bestFit="1" customWidth="1"/>
    <col min="15" max="15" width="8.7109375" style="41"/>
    <col min="16" max="16" width="9.140625" style="41"/>
    <col min="17" max="28" width="9.140625" style="21"/>
    <col min="29" max="30" width="8.7109375" style="21"/>
  </cols>
  <sheetData>
    <row r="1" spans="1:31">
      <c r="A1" s="16" t="s">
        <v>140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  <c r="O1" s="102"/>
      <c r="P1" s="102"/>
    </row>
    <row r="2" spans="1:31">
      <c r="A2" s="106" t="s">
        <v>141</v>
      </c>
      <c r="B2" s="107"/>
      <c r="C2" s="107"/>
      <c r="D2" s="107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31" s="88" customFormat="1">
      <c r="A3" s="104"/>
      <c r="B3" s="84" t="s">
        <v>142</v>
      </c>
      <c r="C3" s="84"/>
      <c r="D3" s="84"/>
      <c r="E3" s="84"/>
      <c r="F3" s="84"/>
      <c r="G3" s="24"/>
      <c r="H3" s="24"/>
      <c r="I3" s="24"/>
      <c r="J3" s="24"/>
      <c r="K3" s="24"/>
      <c r="L3" s="24"/>
      <c r="M3" s="24"/>
      <c r="N3" s="24"/>
      <c r="O3" s="24"/>
      <c r="P3" s="24"/>
      <c r="Q3" s="85" t="s">
        <v>143</v>
      </c>
      <c r="R3" s="86"/>
      <c r="S3" s="86"/>
      <c r="T3" s="86"/>
      <c r="U3" s="86"/>
      <c r="V3" s="87"/>
      <c r="W3" s="87"/>
      <c r="X3" s="87"/>
      <c r="Y3" s="87"/>
      <c r="Z3" s="87"/>
      <c r="AA3" s="87"/>
      <c r="AB3" s="87"/>
      <c r="AC3" s="87"/>
      <c r="AD3" s="87"/>
    </row>
    <row r="4" spans="1:31" s="81" customFormat="1">
      <c r="A4" s="24"/>
      <c r="B4" s="68" t="s">
        <v>106</v>
      </c>
      <c r="C4" s="68" t="s">
        <v>107</v>
      </c>
      <c r="D4" s="68" t="s">
        <v>108</v>
      </c>
      <c r="E4" s="68" t="s">
        <v>109</v>
      </c>
      <c r="F4" s="68" t="s">
        <v>110</v>
      </c>
      <c r="G4" s="68" t="s">
        <v>111</v>
      </c>
      <c r="H4" s="68" t="s">
        <v>112</v>
      </c>
      <c r="I4" s="68" t="s">
        <v>113</v>
      </c>
      <c r="J4" s="68" t="s">
        <v>114</v>
      </c>
      <c r="K4" s="68" t="s">
        <v>14</v>
      </c>
      <c r="L4" s="68" t="s">
        <v>115</v>
      </c>
      <c r="M4" s="99" t="s">
        <v>116</v>
      </c>
      <c r="N4" s="99" t="s">
        <v>144</v>
      </c>
      <c r="O4" s="99" t="s">
        <v>118</v>
      </c>
      <c r="P4" s="99" t="s">
        <v>11</v>
      </c>
      <c r="Q4" s="69" t="s">
        <v>106</v>
      </c>
      <c r="R4" s="68" t="s">
        <v>107</v>
      </c>
      <c r="S4" s="68" t="s">
        <v>108</v>
      </c>
      <c r="T4" s="68" t="s">
        <v>109</v>
      </c>
      <c r="U4" s="68" t="s">
        <v>110</v>
      </c>
      <c r="V4" s="68" t="s">
        <v>111</v>
      </c>
      <c r="W4" s="68" t="s">
        <v>112</v>
      </c>
      <c r="X4" s="68" t="s">
        <v>113</v>
      </c>
      <c r="Y4" s="79" t="s">
        <v>114</v>
      </c>
      <c r="Z4" s="79" t="s">
        <v>14</v>
      </c>
      <c r="AA4" s="79" t="s">
        <v>115</v>
      </c>
      <c r="AB4" s="100" t="s">
        <v>116</v>
      </c>
      <c r="AC4" s="99" t="s">
        <v>144</v>
      </c>
      <c r="AD4" s="99" t="s">
        <v>118</v>
      </c>
      <c r="AE4" s="99" t="s">
        <v>11</v>
      </c>
    </row>
    <row r="5" spans="1:31">
      <c r="A5" s="1" t="str">
        <f>+DATA!A6</f>
        <v>50 States and D.C.</v>
      </c>
      <c r="B5" s="43">
        <f>+DATA!T6*($O$67/$B$67)</f>
        <v>71589.657744008102</v>
      </c>
      <c r="C5" s="43">
        <f>+DATA!U6*($O$67/$C$67)</f>
        <v>72486.09193169263</v>
      </c>
      <c r="D5" s="43">
        <f>+DATA!V6*($O$67/$D$67)</f>
        <v>70224.213718000261</v>
      </c>
      <c r="E5" s="43">
        <f>+DATA!W6*($O$67/$E$67)</f>
        <v>72994.02830510831</v>
      </c>
      <c r="F5" s="43">
        <f>+DATA!X6*($O$67/$F$67)</f>
        <v>72305.976440006969</v>
      </c>
      <c r="G5" s="43">
        <f>+DATA!Y6*($O$67/$G$67)</f>
        <v>69995.345728198328</v>
      </c>
      <c r="H5" s="43">
        <f>+DATA!Z6*($O$67/$H$67)</f>
        <v>65467.181886161823</v>
      </c>
      <c r="I5" s="43">
        <f>+DATA!AA6*($O$67/$I$67)</f>
        <v>63662.143062495823</v>
      </c>
      <c r="J5" s="43">
        <f>+DATA!AB6*($O$67/$J$67)</f>
        <v>63541.208417172165</v>
      </c>
      <c r="K5" s="43">
        <f>+DATA!AC6*($O$67/$K$67)</f>
        <v>64953.167208881081</v>
      </c>
      <c r="L5" s="43">
        <f>+DATA!AD6</f>
        <v>46387.167628138617</v>
      </c>
      <c r="M5" s="43">
        <f>+DATA!AE6*($O$67/$M$67)</f>
        <v>67294.199800012153</v>
      </c>
      <c r="N5" s="43">
        <f>+DATA!AF6*($O$67/$N$67)</f>
        <v>67040.367585336789</v>
      </c>
      <c r="O5" s="43">
        <f>+DATA!AG6*($O$67/$O$67)</f>
        <v>67269.265465993434</v>
      </c>
      <c r="P5" s="43">
        <f>+DATA!AH6*($O$67/$P$67)</f>
        <v>66686.837975516493</v>
      </c>
      <c r="Q5" s="57" t="s">
        <v>121</v>
      </c>
      <c r="R5" s="43"/>
      <c r="S5" s="43"/>
      <c r="T5" s="43"/>
      <c r="U5" s="43">
        <f>+DATA!CK6*($O$67/$F$67)</f>
        <v>55695.439988660968</v>
      </c>
      <c r="V5" s="43" t="s">
        <v>121</v>
      </c>
      <c r="W5" s="43">
        <f>+DATA!CM6*($O$67/$H$67)</f>
        <v>48165.937581348626</v>
      </c>
      <c r="X5" s="43">
        <f>+DATA!CN6*($O$67/$I$67)</f>
        <v>68260.637607749246</v>
      </c>
      <c r="Y5" s="43">
        <f>+DATA!CO6*($O$67/$J$67)</f>
        <v>67611.192488492627</v>
      </c>
      <c r="Z5" s="43">
        <f>+DATA!CP6*($O$67/$K$67)</f>
        <v>68434.676103074889</v>
      </c>
      <c r="AA5" s="43">
        <f>+DATA!CQ6*($O$67/$L$67)</f>
        <v>0</v>
      </c>
      <c r="AB5" s="43">
        <f>+DATA!CR6*($O$67/$M$67)</f>
        <v>48642.186881212489</v>
      </c>
      <c r="AC5" s="43">
        <f>+DATA!CS6*($O$67/$N$67)</f>
        <v>42587.851013796077</v>
      </c>
      <c r="AD5" s="43">
        <f>+DATA!CT6*($O$67/$O$67)</f>
        <v>42393.161311262578</v>
      </c>
    </row>
    <row r="6" spans="1:31">
      <c r="A6" s="12" t="str">
        <f>+DATA!A7</f>
        <v>West</v>
      </c>
      <c r="B6" s="43">
        <f>+DATA!T7*($O$67/$B$67)</f>
        <v>83230.44815724816</v>
      </c>
      <c r="C6" s="43">
        <f>+DATA!U7*($O$67/$C$67)</f>
        <v>84953.193263760288</v>
      </c>
      <c r="D6" s="43">
        <f>+DATA!V7*($O$67/$D$67)</f>
        <v>83383.373188473561</v>
      </c>
      <c r="E6" s="43">
        <f>+DATA!W7*($O$67/$E$67)</f>
        <v>86073.940261851239</v>
      </c>
      <c r="F6" s="58">
        <f>+DATA!X7*($O$67/$F$67)</f>
        <v>85369.335840262094</v>
      </c>
      <c r="G6" s="43">
        <f>+DATA!Y7*($O$67/$G$67)</f>
        <v>82419.829127932724</v>
      </c>
      <c r="H6" s="43">
        <f>+DATA!Z7*($O$67/$H$67)</f>
        <v>75032.316129863364</v>
      </c>
      <c r="I6" s="43">
        <f>+DATA!AA7*($O$67/$I$67)</f>
        <v>73049.974614547129</v>
      </c>
      <c r="J6" s="43">
        <f>+DATA!AB7*($O$67/$J$67)</f>
        <v>72998.927738813116</v>
      </c>
      <c r="K6" s="43">
        <f>+DATA!AC7*($O$67/$K$67)</f>
        <v>74905.16706639943</v>
      </c>
      <c r="L6" s="58" t="str">
        <f>+DATA!AD7</f>
        <v>NA</v>
      </c>
      <c r="M6" s="58">
        <f>+DATA!AE7*($O$67/$M$67)</f>
        <v>76609.618928418917</v>
      </c>
      <c r="N6" s="43">
        <f>+DATA!AF7*($O$67/$N$67)</f>
        <v>78138.812042572841</v>
      </c>
      <c r="O6" s="43">
        <f>+DATA!AG7*($O$67/$O$67)</f>
        <v>78561.401636900322</v>
      </c>
      <c r="P6" s="43">
        <f>+DATA!AH7*($O$67/$P$67)</f>
        <v>81846.166295954987</v>
      </c>
      <c r="Q6" s="53"/>
      <c r="R6" s="58"/>
      <c r="S6" s="58"/>
      <c r="T6" s="58"/>
      <c r="U6" s="43">
        <f>+DATA!CK7*($O$67/$F$67)</f>
        <v>66476.893680452165</v>
      </c>
      <c r="V6" s="58"/>
      <c r="W6" s="58" t="str">
        <f>+DATA!CM7</f>
        <v>NA</v>
      </c>
      <c r="X6" s="43">
        <f>+DATA!CN7*($O$67/$I$67)</f>
        <v>73037.044388616734</v>
      </c>
      <c r="Y6" s="43">
        <f>+DATA!CO7*($O$67/$J$67)</f>
        <v>72593.039974226573</v>
      </c>
      <c r="Z6" s="43">
        <f>+DATA!CP7*($O$67/$K$67)</f>
        <v>75191.479245210998</v>
      </c>
      <c r="AA6" s="43">
        <f>+DATA!CQ7*($O$67/$L$67)</f>
        <v>98787.401040064535</v>
      </c>
      <c r="AB6" s="58">
        <f>+DATA!CR7*($O$67/$M$67)</f>
        <v>102300.41564878893</v>
      </c>
      <c r="AC6" s="43" t="str">
        <f>+DATA!CS7</f>
        <v>NA</v>
      </c>
      <c r="AD6" s="43" t="str">
        <f>+DATA!CT7</f>
        <v>—</v>
      </c>
    </row>
    <row r="7" spans="1:31">
      <c r="A7" s="12" t="str">
        <f>+DATA!A8</f>
        <v>Midwest</v>
      </c>
      <c r="B7" s="43">
        <f>+DATA!T8*($O$67/$B$67)</f>
        <v>71443.240294840303</v>
      </c>
      <c r="C7" s="43">
        <f>+DATA!U8*($O$67/$C$67)</f>
        <v>71948.660600113944</v>
      </c>
      <c r="D7" s="43">
        <f>+DATA!V8*($O$67/$D$67)</f>
        <v>69791.868829147512</v>
      </c>
      <c r="E7" s="43">
        <f>+DATA!W8*($O$67/$E$67)</f>
        <v>73096.562397275542</v>
      </c>
      <c r="F7" s="58">
        <f>+DATA!X8*($O$67/$F$67)</f>
        <v>73015.437865292552</v>
      </c>
      <c r="G7" s="43">
        <f>+DATA!Y8*($O$67/$G$67)</f>
        <v>71325.485613103156</v>
      </c>
      <c r="H7" s="43">
        <f>+DATA!Z8*($O$67/$H$67)</f>
        <v>68012.253483349545</v>
      </c>
      <c r="I7" s="43">
        <f>+DATA!AA8*($O$67/$I$67)</f>
        <v>65590.812540120372</v>
      </c>
      <c r="J7" s="43">
        <f>+DATA!AB8*($O$67/$J$67)</f>
        <v>65065.034107512394</v>
      </c>
      <c r="K7" s="43">
        <f>+DATA!AC8*($O$67/$K$67)</f>
        <v>67352.75561764992</v>
      </c>
      <c r="L7" s="58" t="str">
        <f>+DATA!AD8</f>
        <v>NA</v>
      </c>
      <c r="M7" s="58">
        <f>+DATA!AE8*($O$67/$M$67)</f>
        <v>69923.82778788518</v>
      </c>
      <c r="N7" s="43">
        <f>+DATA!AF8*($O$67/$N$67)</f>
        <v>69543.214990703564</v>
      </c>
      <c r="O7" s="43">
        <f>+DATA!AG8*($O$67/$O$67)</f>
        <v>69612.751585536607</v>
      </c>
      <c r="P7" s="43">
        <f>+DATA!AH8*($O$67/$P$67)</f>
        <v>68779.898048446674</v>
      </c>
      <c r="Q7" s="53"/>
      <c r="R7" s="58"/>
      <c r="S7" s="58"/>
      <c r="T7" s="58"/>
      <c r="U7" s="43">
        <f>+DATA!CK8*($O$67/$F$67)</f>
        <v>58666.136269113158</v>
      </c>
      <c r="V7" s="58"/>
      <c r="W7" s="43">
        <f>+DATA!CM8*($O$67/$H$67)</f>
        <v>58450.673312021441</v>
      </c>
      <c r="X7" s="43">
        <f>+DATA!CN8*($O$67/$I$67)</f>
        <v>74269.264757526893</v>
      </c>
      <c r="Y7" s="43">
        <f>+DATA!CO8*($O$67/$J$67)</f>
        <v>74358.868000557835</v>
      </c>
      <c r="Z7" s="43">
        <f>+DATA!CP8*($O$67/$K$67)</f>
        <v>75867.13346886792</v>
      </c>
      <c r="AA7" s="43">
        <f>+DATA!CQ8*($O$67/$L$67)</f>
        <v>0</v>
      </c>
      <c r="AB7" s="58">
        <f>+DATA!CR8*($O$67/$M$67)</f>
        <v>45799.640931372553</v>
      </c>
      <c r="AC7" s="43">
        <f>+DATA!CS8*($O$67/$N$67)</f>
        <v>44491.079761904766</v>
      </c>
      <c r="AD7" s="43" t="str">
        <f>+DATA!CT8</f>
        <v>—</v>
      </c>
    </row>
    <row r="8" spans="1:31">
      <c r="A8" s="12" t="str">
        <f>+DATA!A9</f>
        <v>Northeast</v>
      </c>
      <c r="B8" s="43">
        <f>+DATA!T9*($O$67/$B$67)</f>
        <v>77486.895331695341</v>
      </c>
      <c r="C8" s="43">
        <f>+DATA!U9*($O$67/$C$67)</f>
        <v>77397.550934648432</v>
      </c>
      <c r="D8" s="43">
        <f>+DATA!V9*($O$67/$D$67)</f>
        <v>75453.953443994236</v>
      </c>
      <c r="E8" s="43">
        <f>+DATA!W9*($O$67/$E$67)</f>
        <v>78480.284152332533</v>
      </c>
      <c r="F8" s="58">
        <f>+DATA!X9*($O$67/$F$67)</f>
        <v>78300.813557022528</v>
      </c>
      <c r="G8" s="43">
        <f>+DATA!Y9*($O$67/$G$67)</f>
        <v>76792.576361221785</v>
      </c>
      <c r="H8" s="43">
        <f>+DATA!Z9*($O$67/$H$67)</f>
        <v>67786.057454370239</v>
      </c>
      <c r="I8" s="43">
        <f>+DATA!AA9*($O$67/$I$67)</f>
        <v>67539.207333128972</v>
      </c>
      <c r="J8" s="43">
        <f>+DATA!AB9*($O$67/$J$67)</f>
        <v>69438.686897896696</v>
      </c>
      <c r="K8" s="43">
        <f>+DATA!AC9*($O$67/$K$67)</f>
        <v>71158.822667563392</v>
      </c>
      <c r="L8" s="58" t="str">
        <f>+DATA!AD9</f>
        <v>NA</v>
      </c>
      <c r="M8" s="58">
        <f>+DATA!AE9*($O$67/$M$67)</f>
        <v>72639.779187787994</v>
      </c>
      <c r="N8" s="43">
        <f>+DATA!AF9*($O$67/$N$67)</f>
        <v>71422.822236620079</v>
      </c>
      <c r="O8" s="43">
        <f>+DATA!AG9*($O$67/$O$67)</f>
        <v>71565.680472453183</v>
      </c>
      <c r="P8" s="43">
        <f>+DATA!AH9*($O$67/$P$67)</f>
        <v>72629.025998127909</v>
      </c>
      <c r="Q8" s="53"/>
      <c r="R8" s="58"/>
      <c r="S8" s="58"/>
      <c r="T8" s="58"/>
      <c r="U8" s="43" t="str">
        <f>+DATA!CK9</f>
        <v>NA</v>
      </c>
      <c r="V8" s="58"/>
      <c r="W8" s="58" t="str">
        <f>+DATA!CM9</f>
        <v>NA</v>
      </c>
      <c r="X8" s="43">
        <f>+DATA!CN9*($O$67/$I$67)</f>
        <v>70123.795723060452</v>
      </c>
      <c r="Y8" s="43">
        <f>+DATA!CO9*($O$67/$J$67)</f>
        <v>66985.641007363811</v>
      </c>
      <c r="Z8" s="43">
        <f>+DATA!CP9*($O$67/$K$67)</f>
        <v>69716.971564455525</v>
      </c>
      <c r="AA8" s="43">
        <f>+DATA!CQ9*($O$67/$L$67)</f>
        <v>0</v>
      </c>
      <c r="AB8" s="58" t="str">
        <f>+DATA!CR9</f>
        <v>NA</v>
      </c>
      <c r="AC8" s="43">
        <f>+DATA!CS9*($O$67/$N$67)</f>
        <v>51530.014880952389</v>
      </c>
      <c r="AD8" s="43" t="str">
        <f>+DATA!CT9</f>
        <v>—</v>
      </c>
    </row>
    <row r="9" spans="1:31">
      <c r="A9" s="1" t="str">
        <f>+DATA!A10</f>
        <v>SREB</v>
      </c>
      <c r="B9" s="43">
        <f>+DATA!T10*($O$67/$B$67)</f>
        <v>61079.220660640334</v>
      </c>
      <c r="C9" s="43">
        <f>+DATA!U10*($O$67/$C$67)</f>
        <v>61829.06416861069</v>
      </c>
      <c r="D9" s="43">
        <f>+DATA!V10*($O$67/$D$67)</f>
        <v>60011.382691370651</v>
      </c>
      <c r="E9" s="43">
        <f>+DATA!W10*($O$67/$E$67)</f>
        <v>61554.62113580625</v>
      </c>
      <c r="F9" s="43">
        <f>+DATA!X10*($O$67/$F$67)</f>
        <v>60829.629168097803</v>
      </c>
      <c r="G9" s="43">
        <f>+DATA!Y10*($O$67/$G$67)</f>
        <v>58878.399564915315</v>
      </c>
      <c r="H9" s="43">
        <f>+DATA!Z10*($O$67/$H$67)</f>
        <v>57335.132074873814</v>
      </c>
      <c r="I9" s="43">
        <f>+DATA!AA10*($O$67/$I$67)</f>
        <v>57293.454353588451</v>
      </c>
      <c r="J9" s="43">
        <f>+DATA!AB10*($O$67/$J$67)</f>
        <v>56099.591221458824</v>
      </c>
      <c r="K9" s="43">
        <f>+DATA!AC10*($O$67/$K$67)</f>
        <v>56579.222648257099</v>
      </c>
      <c r="L9" s="43">
        <f>+DATA!AD10</f>
        <v>46387.167628138617</v>
      </c>
      <c r="M9" s="43">
        <f>+DATA!AE10*($O$67/$M$67)</f>
        <v>57316.842835035306</v>
      </c>
      <c r="N9" s="43">
        <f>+DATA!AF10*($O$67/$N$67)</f>
        <v>56176.928966492378</v>
      </c>
      <c r="O9" s="43">
        <f>+DATA!AG10*($O$67/$O$67)</f>
        <v>56304.575815781835</v>
      </c>
      <c r="P9" s="43">
        <f>+DATA!AH10*($O$67/$P$67)</f>
        <v>53124.185090615065</v>
      </c>
      <c r="Q9" s="52">
        <f>+DATA!CG10*($O$67/$B$67)</f>
        <v>53640.416626371072</v>
      </c>
      <c r="R9" s="43">
        <f>+DATA!CH10*($O$67/$C$67)</f>
        <v>53964.232171115458</v>
      </c>
      <c r="S9" s="43">
        <f>+DATA!CI10*($O$67/$D$67)</f>
        <v>51133.854613785283</v>
      </c>
      <c r="T9" s="43">
        <f>+DATA!CJ10*($O$67/$E$67)</f>
        <v>53190.579988183781</v>
      </c>
      <c r="U9" s="43">
        <f>+DATA!CK10*($O$67/$F$67)</f>
        <v>52517.846074758352</v>
      </c>
      <c r="V9" s="43">
        <f>+DATA!CL10*($O$67/$G$67)</f>
        <v>50681.232599811068</v>
      </c>
      <c r="W9" s="43">
        <f>+DATA!CM10*($O$67/$H$67)</f>
        <v>47187.611296976764</v>
      </c>
      <c r="X9" s="43">
        <f>+DATA!CN10*($O$67/$I$67)</f>
        <v>46175.478024405886</v>
      </c>
      <c r="Y9" s="43">
        <f>+DATA!CO10*($O$67/$J$67)</f>
        <v>43273.948370491693</v>
      </c>
      <c r="Z9" s="43">
        <f>+DATA!CP10*($O$67/$K$67)</f>
        <v>42755.645421390858</v>
      </c>
      <c r="AA9" s="43">
        <f>+DATA!CQ10*($O$67/$L$67)</f>
        <v>0</v>
      </c>
      <c r="AB9" s="43">
        <f>+DATA!CR10*($O$67/$M$67)</f>
        <v>43489.54983251253</v>
      </c>
      <c r="AC9" s="43">
        <f>+DATA!CS10*($O$67/$N$67)</f>
        <v>42522.382418338682</v>
      </c>
      <c r="AD9" s="43">
        <f>+DATA!CT10*($O$67/$O$67)</f>
        <v>42393.161311262578</v>
      </c>
    </row>
    <row r="10" spans="1:31">
      <c r="A10" s="1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5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1:31" ht="15.75" customHeight="1">
      <c r="A11" s="1" t="str">
        <f>+DATA!A12</f>
        <v>Alabama</v>
      </c>
      <c r="B11" s="43">
        <f>+DATA!T12*($O$67/$B$67)</f>
        <v>62432.583984246696</v>
      </c>
      <c r="C11" s="43">
        <f>+DATA!U12*($O$67/$C$67)</f>
        <v>65520.01454703528</v>
      </c>
      <c r="D11" s="43">
        <f>+DATA!V12*($O$67/$D$67)</f>
        <v>61912.004024542373</v>
      </c>
      <c r="E11" s="43">
        <f>+DATA!W12*($O$67/$E$67)</f>
        <v>63641.020741760811</v>
      </c>
      <c r="F11" s="43">
        <f>+DATA!X12*($O$67/$F$67)</f>
        <v>62406.699940971674</v>
      </c>
      <c r="G11" s="43">
        <f>+DATA!Y12*($O$67/$G$67)</f>
        <v>60388.380721074245</v>
      </c>
      <c r="H11" s="43">
        <f>+DATA!Z12*($O$67/$H$67)</f>
        <v>60227.886937965195</v>
      </c>
      <c r="I11" s="43">
        <f>+DATA!AA12*($O$67/$I$67)</f>
        <v>57719.680021375323</v>
      </c>
      <c r="J11" s="43">
        <f>+DATA!AB12*($O$67/$J$67)</f>
        <v>57185.255418252331</v>
      </c>
      <c r="K11" s="43">
        <f>+DATA!AC12*($O$67/$K$67)</f>
        <v>55191.013095080991</v>
      </c>
      <c r="L11" s="43">
        <f>+DATA!AD12</f>
        <v>51617.529069767443</v>
      </c>
      <c r="M11" s="43">
        <f>+DATA!AE12*($O$67/$M$67)</f>
        <v>55959.980997950239</v>
      </c>
      <c r="N11" s="43">
        <f>+DATA!AF12*($O$67/$N$67)</f>
        <v>56307.871040173268</v>
      </c>
      <c r="O11" s="43">
        <f>+DATA!AG12*($O$67/$O$67)</f>
        <v>59025.725627553998</v>
      </c>
      <c r="P11" s="43">
        <f>+DATA!AH12*($O$67/$P$67)</f>
        <v>60160.734552838599</v>
      </c>
      <c r="Q11" s="52">
        <f>+DATA!CG12*($O$67/$B$67)</f>
        <v>65007.136695547139</v>
      </c>
      <c r="R11" s="43">
        <f>+DATA!CH12*($O$67/$C$67)</f>
        <v>66201.484348730344</v>
      </c>
      <c r="S11" s="43">
        <f>+DATA!CI12*($O$67/$D$67)</f>
        <v>65517.411435492089</v>
      </c>
      <c r="T11" s="43">
        <f>+DATA!CJ12*($O$67/$E$67)</f>
        <v>63956.956752364844</v>
      </c>
      <c r="U11" s="43">
        <f>+DATA!CK12*($O$67/$F$67)</f>
        <v>62880.988870170389</v>
      </c>
      <c r="V11" s="43">
        <f>+DATA!CL12*($O$67/$G$67)</f>
        <v>60326.637361267538</v>
      </c>
      <c r="W11" s="43">
        <f>+DATA!CM12*($O$67/$H$67)</f>
        <v>56845.648480120166</v>
      </c>
      <c r="X11" s="43">
        <f>+DATA!CN12*($O$67/$I$67)</f>
        <v>61887.389266041071</v>
      </c>
      <c r="Y11" s="43">
        <f>+DATA!CO12*($O$67/$J$67)</f>
        <v>56461.035705814749</v>
      </c>
      <c r="Z11" s="43">
        <f>+DATA!CP12*($O$67/$K$67)</f>
        <v>56130.505776481601</v>
      </c>
      <c r="AA11" s="43" t="e">
        <f>+DATA!CQ12*($O$67/$L$67)</f>
        <v>#VALUE!</v>
      </c>
      <c r="AB11" s="43">
        <f>+DATA!CR12*($O$67/$M$67)</f>
        <v>55050.304508845111</v>
      </c>
      <c r="AC11" s="43">
        <f>+DATA!CS12*($O$67/$N$67)</f>
        <v>52033.426425137368</v>
      </c>
      <c r="AD11" s="43">
        <f>+DATA!CT12*($O$67/$O$67)</f>
        <v>46209.586956521736</v>
      </c>
    </row>
    <row r="12" spans="1:31">
      <c r="A12" s="1" t="str">
        <f>+DATA!A13</f>
        <v>Arkansas</v>
      </c>
      <c r="B12" s="43">
        <f>+DATA!T13*($O$67/$B$67)</f>
        <v>53784.367407305232</v>
      </c>
      <c r="C12" s="43">
        <f>+DATA!U13*($O$67/$C$67)</f>
        <v>54220.439485789117</v>
      </c>
      <c r="D12" s="43">
        <f>+DATA!V13*($O$67/$D$67)</f>
        <v>49424.206305010608</v>
      </c>
      <c r="E12" s="43">
        <f>+DATA!W13*($O$67/$E$67)</f>
        <v>51886.979423684425</v>
      </c>
      <c r="F12" s="43">
        <f>+DATA!X13*($O$67/$F$67)</f>
        <v>51291.913640427709</v>
      </c>
      <c r="G12" s="43">
        <f>+DATA!Y13*($O$67/$G$67)</f>
        <v>49976.156503089762</v>
      </c>
      <c r="H12" s="43">
        <f>+DATA!Z13*($O$67/$H$67)</f>
        <v>48667.249479522798</v>
      </c>
      <c r="I12" s="43">
        <f>+DATA!AA13*($O$67/$I$67)</f>
        <v>48162.338537051197</v>
      </c>
      <c r="J12" s="43">
        <f>+DATA!AB13*($O$67/$J$67)</f>
        <v>47601.928514686057</v>
      </c>
      <c r="K12" s="43">
        <f>+DATA!AC13*($O$67/$K$67)</f>
        <v>48178.34963777841</v>
      </c>
      <c r="L12" s="43">
        <f>+DATA!AD13</f>
        <v>41733.331669865649</v>
      </c>
      <c r="M12" s="43">
        <f>+DATA!AE13*($O$67/$M$67)</f>
        <v>47512.856141966411</v>
      </c>
      <c r="N12" s="43">
        <f>+DATA!AF13*($O$67/$N$67)</f>
        <v>45926.499290423395</v>
      </c>
      <c r="O12" s="43">
        <f>+DATA!AG13*($O$67/$O$67)</f>
        <v>45517.277056277053</v>
      </c>
      <c r="P12" s="43">
        <f>+DATA!AH13*($O$67/$P$67)</f>
        <v>44762.839750431544</v>
      </c>
      <c r="Q12" s="52"/>
      <c r="R12" s="43"/>
      <c r="S12" s="43"/>
      <c r="T12" s="43"/>
      <c r="U12" s="43"/>
      <c r="V12" s="43"/>
      <c r="W12" s="43"/>
      <c r="X12" s="43"/>
      <c r="Y12" s="43"/>
      <c r="Z12" s="43"/>
      <c r="AA12" s="43" t="e">
        <f>+DATA!CQ13*($O$67/$L$67)</f>
        <v>#VALUE!</v>
      </c>
      <c r="AB12" s="43" t="str">
        <f>+DATA!CR13</f>
        <v>NA</v>
      </c>
      <c r="AC12" s="43" t="str">
        <f>+DATA!CS13</f>
        <v>NA</v>
      </c>
      <c r="AD12" s="43" t="str">
        <f>+DATA!CT13</f>
        <v>—</v>
      </c>
    </row>
    <row r="13" spans="1:31">
      <c r="A13" s="1" t="str">
        <f>+DATA!A14</f>
        <v>Delaware</v>
      </c>
      <c r="B13" s="43">
        <f>+DATA!T14*($O$67/$B$67)</f>
        <v>79008.355147168753</v>
      </c>
      <c r="C13" s="43">
        <f>+DATA!U14*($O$67/$C$67)</f>
        <v>78553.415634437682</v>
      </c>
      <c r="D13" s="43">
        <f>+DATA!V14*($O$67/$D$67)</f>
        <v>74446.649718958826</v>
      </c>
      <c r="E13" s="43">
        <f>+DATA!W14*($O$67/$E$67)</f>
        <v>74787.481123210164</v>
      </c>
      <c r="F13" s="43">
        <f>+DATA!X14*($O$67/$F$67)</f>
        <v>75101.900629294731</v>
      </c>
      <c r="G13" s="43">
        <f>+DATA!Y14*($O$67/$G$67)</f>
        <v>72886.963995156257</v>
      </c>
      <c r="H13" s="43">
        <f>+DATA!Z14*($O$67/$H$67)</f>
        <v>77067.604402051249</v>
      </c>
      <c r="I13" s="43">
        <f>+DATA!AA14*($O$67/$I$67)</f>
        <v>66305.813970375486</v>
      </c>
      <c r="J13" s="43">
        <f>+DATA!AB14*($O$67/$J$67)</f>
        <v>62801.051088303597</v>
      </c>
      <c r="K13" s="43">
        <f>+DATA!AC14*($O$67/$K$67)</f>
        <v>66048.405830311851</v>
      </c>
      <c r="L13" s="43" t="str">
        <f>+DATA!AD14</f>
        <v>NA</v>
      </c>
      <c r="M13" s="43">
        <f>+DATA!AE14*($O$67/$M$67)</f>
        <v>66567.1238051252</v>
      </c>
      <c r="N13" s="43">
        <f>+DATA!AF14*($O$67/$N$67)</f>
        <v>65976.737404892701</v>
      </c>
      <c r="O13" s="43">
        <f>+DATA!AG14*($O$67/$O$67)</f>
        <v>65574.35567010309</v>
      </c>
      <c r="P13" s="43">
        <f>+DATA!AH14*($O$67/$P$67)</f>
        <v>0</v>
      </c>
      <c r="Q13" s="52"/>
      <c r="R13" s="43"/>
      <c r="S13" s="43"/>
      <c r="T13" s="43"/>
      <c r="U13" s="43"/>
      <c r="V13" s="43"/>
      <c r="W13" s="43"/>
      <c r="X13" s="43"/>
      <c r="Y13" s="43"/>
      <c r="Z13" s="43"/>
      <c r="AA13" s="43" t="e">
        <f>+DATA!CQ14*($O$67/$L$67)</f>
        <v>#VALUE!</v>
      </c>
      <c r="AB13" s="43" t="str">
        <f>+DATA!CR14</f>
        <v>NA</v>
      </c>
      <c r="AC13" s="43" t="str">
        <f>+DATA!CS14</f>
        <v>NA</v>
      </c>
      <c r="AD13" s="43" t="str">
        <f>+DATA!CT14</f>
        <v>—</v>
      </c>
    </row>
    <row r="14" spans="1:31">
      <c r="A14" s="1" t="str">
        <f>+DATA!A15</f>
        <v>Florida</v>
      </c>
      <c r="B14" s="43">
        <f>+DATA!T15*($O$67/$B$67)</f>
        <v>64379.271669075686</v>
      </c>
      <c r="C14" s="43">
        <f>+DATA!U15*($O$67/$C$67)</f>
        <v>65362.015078842822</v>
      </c>
      <c r="D14" s="43">
        <f>+DATA!V15*($O$67/$D$67)</f>
        <v>62438.945640015023</v>
      </c>
      <c r="E14" s="43">
        <f>+DATA!W15*($O$67/$E$67)</f>
        <v>63882.579102692805</v>
      </c>
      <c r="F14" s="43">
        <f>+DATA!X15*($O$67/$F$67)</f>
        <v>63848.579845908986</v>
      </c>
      <c r="G14" s="43">
        <f>+DATA!Y15*($O$67/$G$67)</f>
        <v>62004.00367720241</v>
      </c>
      <c r="H14" s="43">
        <f>+DATA!Z15*($O$67/$H$67)</f>
        <v>61770.391556989198</v>
      </c>
      <c r="I14" s="43">
        <f>+DATA!AA15*($O$67/$I$67)</f>
        <v>61190.58597017514</v>
      </c>
      <c r="J14" s="43">
        <f>+DATA!AB15*($O$67/$J$67)</f>
        <v>60007.779778963632</v>
      </c>
      <c r="K14" s="43">
        <f>+DATA!AC15*($O$67/$K$67)</f>
        <v>61072.208476356718</v>
      </c>
      <c r="L14" s="43">
        <f>+DATA!AD15</f>
        <v>50693.433027522937</v>
      </c>
      <c r="M14" s="43">
        <f>+DATA!AE15*($O$67/$M$67)</f>
        <v>60647.851061105961</v>
      </c>
      <c r="N14" s="43">
        <f>+DATA!AF15*($O$67/$N$67)</f>
        <v>58723.292566972792</v>
      </c>
      <c r="O14" s="43">
        <f>+DATA!AG15*($O$67/$O$67)</f>
        <v>58164.78021327014</v>
      </c>
      <c r="P14" s="43">
        <f>+DATA!AH15*($O$67/$P$67)</f>
        <v>58870.953915764061</v>
      </c>
      <c r="Q14" s="52"/>
      <c r="R14" s="43"/>
      <c r="S14" s="43"/>
      <c r="T14" s="43"/>
      <c r="U14" s="43"/>
      <c r="V14" s="43"/>
      <c r="W14" s="43"/>
      <c r="X14" s="43"/>
      <c r="Y14" s="43"/>
      <c r="Z14" s="43"/>
      <c r="AA14" s="43" t="e">
        <f>+DATA!CQ15*($O$67/$L$67)</f>
        <v>#VALUE!</v>
      </c>
      <c r="AB14" s="43" t="str">
        <f>+DATA!CR15</f>
        <v>NA</v>
      </c>
      <c r="AC14" s="43" t="str">
        <f>+DATA!CS15</f>
        <v>NA</v>
      </c>
      <c r="AD14" s="43" t="str">
        <f>+DATA!CT15</f>
        <v>—</v>
      </c>
    </row>
    <row r="15" spans="1:31">
      <c r="A15" s="1" t="str">
        <f>+DATA!A16</f>
        <v>Georgia</v>
      </c>
      <c r="B15" s="43">
        <f>+DATA!T16*($O$67/$B$67)</f>
        <v>57285.898094505064</v>
      </c>
      <c r="C15" s="43">
        <f>+DATA!U16*($O$67/$C$67)</f>
        <v>57406.855216335796</v>
      </c>
      <c r="D15" s="43">
        <f>+DATA!V16*($O$67/$D$67)</f>
        <v>55745.526341195757</v>
      </c>
      <c r="E15" s="43">
        <f>+DATA!W16*($O$67/$E$67)</f>
        <v>57375.436885570991</v>
      </c>
      <c r="F15" s="43">
        <f>+DATA!X16*($O$67/$F$67)</f>
        <v>56465.835645966785</v>
      </c>
      <c r="G15" s="43">
        <f>+DATA!Y16*($O$67/$G$67)</f>
        <v>53027.202889289765</v>
      </c>
      <c r="H15" s="43">
        <f>+DATA!Z16*($O$67/$H$67)</f>
        <v>53163.883464528342</v>
      </c>
      <c r="I15" s="43">
        <f>+DATA!AA16*($O$67/$I$67)</f>
        <v>51218.137689683535</v>
      </c>
      <c r="J15" s="43">
        <f>+DATA!AB16*($O$67/$J$67)</f>
        <v>45148.176816025989</v>
      </c>
      <c r="K15" s="43">
        <f>+DATA!AC16*($O$67/$K$67)</f>
        <v>45645.320941139493</v>
      </c>
      <c r="L15" s="43">
        <f>+DATA!AD16</f>
        <v>41721.627009646298</v>
      </c>
      <c r="M15" s="43">
        <f>+DATA!AE16*($O$67/$M$67)</f>
        <v>46482.749801239312</v>
      </c>
      <c r="N15" s="43">
        <f>+DATA!AF16*($O$67/$N$67)</f>
        <v>45501.623656953059</v>
      </c>
      <c r="O15" s="43">
        <f>+DATA!AG16*($O$67/$O$67)</f>
        <v>45252.609848484848</v>
      </c>
      <c r="P15" s="43">
        <f>+DATA!AH16*($O$67/$P$67)</f>
        <v>41976.150415219665</v>
      </c>
      <c r="Q15" s="52">
        <f>+DATA!CG16*($O$67/$B$67)</f>
        <v>53895.34693523412</v>
      </c>
      <c r="R15" s="43">
        <f>+DATA!CH16*($O$67/$C$67)</f>
        <v>53996.824055505902</v>
      </c>
      <c r="S15" s="43">
        <f>+DATA!CI16*($O$67/$D$67)</f>
        <v>51574.125475109948</v>
      </c>
      <c r="T15" s="43">
        <f>+DATA!CJ16*($O$67/$E$67)</f>
        <v>53463.17719484352</v>
      </c>
      <c r="U15" s="43">
        <f>+DATA!CK16*($O$67/$F$67)</f>
        <v>52995.746130276872</v>
      </c>
      <c r="V15" s="43">
        <f>+DATA!CL16*($O$67/$G$67)</f>
        <v>50762.239356481929</v>
      </c>
      <c r="W15" s="43">
        <f>+DATA!CM16*($O$67/$H$67)</f>
        <v>46470.284163448392</v>
      </c>
      <c r="X15" s="43">
        <f>+DATA!CN16*($O$67/$I$67)</f>
        <v>44533.539671344144</v>
      </c>
      <c r="Y15" s="43">
        <f>+DATA!CO16*($O$67/$J$67)</f>
        <v>43102.058988044177</v>
      </c>
      <c r="Z15" s="43">
        <f>+DATA!CP16*($O$67/$K$67)</f>
        <v>43012.947494980392</v>
      </c>
      <c r="AA15" s="43" t="e">
        <f>+DATA!CQ16*($O$67/$L$67)</f>
        <v>#VALUE!</v>
      </c>
      <c r="AB15" s="43">
        <f>+DATA!CR16*($O$67/$M$67)</f>
        <v>42654.016593338332</v>
      </c>
      <c r="AC15" s="43">
        <f>+DATA!CS16*($O$67/$N$67)</f>
        <v>41711.377530780614</v>
      </c>
      <c r="AD15" s="43">
        <f>+DATA!CT16*($O$67/$O$67)</f>
        <v>41727.461378737542</v>
      </c>
    </row>
    <row r="16" spans="1:31">
      <c r="A16" s="1" t="str">
        <f>+DATA!A17</f>
        <v>Kentucky</v>
      </c>
      <c r="B16" s="43">
        <f>+DATA!T17*($O$67/$B$67)</f>
        <v>60683.155844810441</v>
      </c>
      <c r="C16" s="43">
        <f>+DATA!U17*($O$67/$C$67)</f>
        <v>60596.250250275858</v>
      </c>
      <c r="D16" s="43">
        <f>+DATA!V17*($O$67/$D$67)</f>
        <v>57250.754991535701</v>
      </c>
      <c r="E16" s="43">
        <f>+DATA!W17*($O$67/$E$67)</f>
        <v>58248.386998794696</v>
      </c>
      <c r="F16" s="43">
        <f>+DATA!X17*($O$67/$F$67)</f>
        <v>57209.424215886196</v>
      </c>
      <c r="G16" s="43">
        <f>+DATA!Y17*($O$67/$G$67)</f>
        <v>56049.005154225539</v>
      </c>
      <c r="H16" s="43">
        <f>+DATA!Z17*($O$67/$H$67)</f>
        <v>49161.268546055704</v>
      </c>
      <c r="I16" s="43">
        <f>+DATA!AA17*($O$67/$I$67)</f>
        <v>50554.279223463454</v>
      </c>
      <c r="J16" s="43">
        <f>+DATA!AB17*($O$67/$J$67)</f>
        <v>49662.421405470566</v>
      </c>
      <c r="K16" s="43">
        <f>+DATA!AC17*($O$67/$K$67)</f>
        <v>50442.114399139973</v>
      </c>
      <c r="L16" s="43">
        <f>+DATA!AD17</f>
        <v>53701.96946564885</v>
      </c>
      <c r="M16" s="43">
        <f>+DATA!AE17*($O$67/$M$67)</f>
        <v>55859.143707765594</v>
      </c>
      <c r="N16" s="43">
        <f>+DATA!AF17*($O$67/$N$67)</f>
        <v>53525.470546986151</v>
      </c>
      <c r="O16" s="43">
        <f>+DATA!AG17*($O$67/$O$67)</f>
        <v>52015.545058139534</v>
      </c>
      <c r="P16" s="43">
        <f>+DATA!AH17*($O$67/$P$67)</f>
        <v>50796.742524914633</v>
      </c>
      <c r="Q16" s="52">
        <f>+DATA!CG17*($O$67/$B$67)</f>
        <v>55837.940538815958</v>
      </c>
      <c r="R16" s="43">
        <f>+DATA!CH17*($O$67/$C$67)</f>
        <v>54832.826423141938</v>
      </c>
      <c r="S16" s="43">
        <f>+DATA!CI17*($O$67/$D$67)</f>
        <v>51674.341433426263</v>
      </c>
      <c r="T16" s="43">
        <f>+DATA!CJ17*($O$67/$E$67)</f>
        <v>52828.512339421774</v>
      </c>
      <c r="U16" s="43">
        <f>+DATA!CK17*($O$67/$F$67)</f>
        <v>51880.840054731168</v>
      </c>
      <c r="V16" s="43">
        <f>+DATA!CL17*($O$67/$G$67)</f>
        <v>50620.546081799723</v>
      </c>
      <c r="W16" s="43">
        <f>+DATA!CM17*($O$67/$H$67)</f>
        <v>45555.083010542963</v>
      </c>
      <c r="X16" s="43">
        <f>+DATA!CN17*($O$67/$I$67)</f>
        <v>45063.908601804746</v>
      </c>
      <c r="Y16" s="43">
        <f>+DATA!CO17*($O$67/$J$67)</f>
        <v>44285.900101651001</v>
      </c>
      <c r="Z16" s="43">
        <f>+DATA!CP17*($O$67/$K$67)</f>
        <v>44749.190279107934</v>
      </c>
      <c r="AA16" s="43" t="e">
        <f>+DATA!CQ17*($O$67/$L$67)</f>
        <v>#VALUE!</v>
      </c>
      <c r="AB16" s="43">
        <f>+DATA!CR17*($O$67/$M$67)</f>
        <v>49895.155513553393</v>
      </c>
      <c r="AC16" s="43">
        <f>+DATA!CS17*($O$67/$N$67)</f>
        <v>48173.059450202796</v>
      </c>
      <c r="AD16" s="43">
        <f>+DATA!CT17*($O$67/$O$67)</f>
        <v>46681.336257309944</v>
      </c>
    </row>
    <row r="17" spans="1:30">
      <c r="A17" s="1" t="str">
        <f>+DATA!A18</f>
        <v>Louisiana</v>
      </c>
      <c r="B17" s="43">
        <f>+DATA!T18*($O$67/$B$67)</f>
        <v>57378.088468535796</v>
      </c>
      <c r="C17" s="43">
        <f>+DATA!U18*($O$67/$C$67)</f>
        <v>62136.551461720206</v>
      </c>
      <c r="D17" s="43">
        <f>+DATA!V18*($O$67/$D$67)</f>
        <v>59582.147162744797</v>
      </c>
      <c r="E17" s="43">
        <f>+DATA!W18*($O$67/$E$67)</f>
        <v>60262.372618773952</v>
      </c>
      <c r="F17" s="43">
        <f>+DATA!X18*($O$67/$F$67)</f>
        <v>58780.399684855707</v>
      </c>
      <c r="G17" s="43">
        <f>+DATA!Y18*($O$67/$G$67)</f>
        <v>57024.546984153058</v>
      </c>
      <c r="H17" s="43">
        <f>+DATA!Z18*($O$67/$H$67)</f>
        <v>47543.188969685383</v>
      </c>
      <c r="I17" s="43">
        <f>+DATA!AA18*($O$67/$I$67)</f>
        <v>48082.291902760648</v>
      </c>
      <c r="J17" s="43">
        <f>+DATA!AB18*($O$67/$J$67)</f>
        <v>47237.705834950219</v>
      </c>
      <c r="K17" s="43">
        <f>+DATA!AC18*($O$67/$K$67)</f>
        <v>47462.499032599102</v>
      </c>
      <c r="L17" s="43">
        <f>+DATA!AD18</f>
        <v>43843.877505567929</v>
      </c>
      <c r="M17" s="43">
        <f>+DATA!AE18*($O$67/$M$67)</f>
        <v>47295.10401416228</v>
      </c>
      <c r="N17" s="43">
        <f>+DATA!AF18*($O$67/$N$67)</f>
        <v>46001.424222576847</v>
      </c>
      <c r="O17" s="43">
        <f>+DATA!AG18*($O$67/$O$67)</f>
        <v>46541.503659652335</v>
      </c>
      <c r="P17" s="43">
        <f>+DATA!AH18*($O$67/$P$67)</f>
        <v>46788.599121783198</v>
      </c>
      <c r="Q17" s="52">
        <f>+DATA!CG18*($O$67/$B$67)</f>
        <v>48044.795549142153</v>
      </c>
      <c r="R17" s="43">
        <f>+DATA!CH18*($O$67/$C$67)</f>
        <v>48774.533222016769</v>
      </c>
      <c r="S17" s="43">
        <f>+DATA!CI18*($O$67/$D$67)</f>
        <v>41509.141693364094</v>
      </c>
      <c r="T17" s="43">
        <f>+DATA!CJ18*($O$67/$E$67)</f>
        <v>47783.734549275869</v>
      </c>
      <c r="U17" s="43">
        <f>+DATA!CK18*($O$67/$F$67)</f>
        <v>45983.573864146179</v>
      </c>
      <c r="V17" s="43">
        <f>+DATA!CL18*($O$67/$G$67)</f>
        <v>43164.169362430817</v>
      </c>
      <c r="W17" s="43">
        <f>+DATA!CM18*($O$67/$H$67)</f>
        <v>43237.073954865184</v>
      </c>
      <c r="X17" s="43">
        <f>+DATA!CN18*($O$67/$I$67)</f>
        <v>40792.489907952862</v>
      </c>
      <c r="Y17" s="43">
        <f>+DATA!CO18*($O$67/$J$67)</f>
        <v>40060.612996254931</v>
      </c>
      <c r="Z17" s="43">
        <f>+DATA!CP18*($O$67/$K$67)</f>
        <v>39863.536406357198</v>
      </c>
      <c r="AA17" s="43" t="e">
        <f>+DATA!CQ18*($O$67/$L$67)</f>
        <v>#VALUE!</v>
      </c>
      <c r="AB17" s="43">
        <f>+DATA!CR18*($O$67/$M$67)</f>
        <v>42766.143433076883</v>
      </c>
      <c r="AC17" s="43">
        <f>+DATA!CS18*($O$67/$N$67)</f>
        <v>42336.012437257217</v>
      </c>
      <c r="AD17" s="43">
        <f>+DATA!CT18*($O$67/$O$67)</f>
        <v>43211.669034090912</v>
      </c>
    </row>
    <row r="18" spans="1:30">
      <c r="A18" s="1" t="str">
        <f>+DATA!A19</f>
        <v>Maryland</v>
      </c>
      <c r="B18" s="43">
        <f>+DATA!T19*($O$67/$B$67)</f>
        <v>77328.535712174009</v>
      </c>
      <c r="C18" s="43">
        <f>+DATA!U19*($O$67/$C$67)</f>
        <v>77777.209337410881</v>
      </c>
      <c r="D18" s="43">
        <f>+DATA!V19*($O$67/$D$67)</f>
        <v>75771.207500204633</v>
      </c>
      <c r="E18" s="43">
        <f>+DATA!W19*($O$67/$E$67)</f>
        <v>78654.287276882693</v>
      </c>
      <c r="F18" s="43">
        <f>+DATA!X19*($O$67/$F$67)</f>
        <v>77386.23320223183</v>
      </c>
      <c r="G18" s="43">
        <f>+DATA!Y19*($O$67/$G$67)</f>
        <v>75065.586292804335</v>
      </c>
      <c r="H18" s="43">
        <f>+DATA!Z19*($O$67/$H$67)</f>
        <v>67194.943983739344</v>
      </c>
      <c r="I18" s="43">
        <f>+DATA!AA19*($O$67/$I$67)</f>
        <v>67938.370444670625</v>
      </c>
      <c r="J18" s="43">
        <f>+DATA!AB19*($O$67/$J$67)</f>
        <v>66633.779539280775</v>
      </c>
      <c r="K18" s="43">
        <f>+DATA!AC19*($O$67/$K$67)</f>
        <v>68665.669523752629</v>
      </c>
      <c r="L18" s="43">
        <f>+DATA!AD19</f>
        <v>55319.31578947368</v>
      </c>
      <c r="M18" s="43">
        <f>+DATA!AE19*($O$67/$M$67)</f>
        <v>69576.806702222806</v>
      </c>
      <c r="N18" s="43">
        <f>+DATA!AF19*($O$67/$N$67)</f>
        <v>68625.204213771853</v>
      </c>
      <c r="O18" s="43">
        <f>+DATA!AG19*($O$67/$O$67)</f>
        <v>68849.847799511001</v>
      </c>
      <c r="P18" s="43">
        <f>+DATA!AH19*($O$67/$P$67)</f>
        <v>68381.032479411675</v>
      </c>
      <c r="Q18" s="52"/>
      <c r="R18" s="43"/>
      <c r="S18" s="43"/>
      <c r="T18" s="43"/>
      <c r="U18" s="43"/>
      <c r="V18" s="43"/>
      <c r="W18" s="43"/>
      <c r="X18" s="43"/>
      <c r="Y18" s="43"/>
      <c r="Z18" s="43"/>
      <c r="AA18" s="43" t="e">
        <f>+DATA!CQ19*($O$67/$L$67)</f>
        <v>#VALUE!</v>
      </c>
      <c r="AB18" s="43" t="str">
        <f>+DATA!CR19</f>
        <v>NA</v>
      </c>
      <c r="AC18" s="43" t="str">
        <f>+DATA!CS19</f>
        <v>NA</v>
      </c>
      <c r="AD18" s="43" t="str">
        <f>+DATA!CT19</f>
        <v>—</v>
      </c>
    </row>
    <row r="19" spans="1:30">
      <c r="A19" s="1" t="str">
        <f>+DATA!A20</f>
        <v>Mississippi</v>
      </c>
      <c r="B19" s="43">
        <f>+DATA!T20*($O$67/$B$67)</f>
        <v>56623.348002983621</v>
      </c>
      <c r="C19" s="43">
        <f>+DATA!U20*($O$67/$C$67)</f>
        <v>56213.199846158328</v>
      </c>
      <c r="D19" s="43">
        <f>+DATA!V20*($O$67/$D$67)</f>
        <v>55830.774347042054</v>
      </c>
      <c r="E19" s="43">
        <f>+DATA!W20*($O$67/$E$67)</f>
        <v>58152.718132744289</v>
      </c>
      <c r="F19" s="43">
        <f>+DATA!X20*($O$67/$F$67)</f>
        <v>58040.311159053279</v>
      </c>
      <c r="G19" s="43">
        <f>+DATA!Y20*($O$67/$G$67)</f>
        <v>56739.87428875055</v>
      </c>
      <c r="H19" s="43">
        <f>+DATA!Z20*($O$67/$H$67)</f>
        <v>54382.904240335753</v>
      </c>
      <c r="I19" s="43">
        <f>+DATA!AA20*($O$67/$I$67)</f>
        <v>53741.858266083567</v>
      </c>
      <c r="J19" s="43">
        <f>+DATA!AB20*($O$67/$J$67)</f>
        <v>51827.537292911336</v>
      </c>
      <c r="K19" s="43">
        <f>+DATA!AC20*($O$67/$K$67)</f>
        <v>49279.167639125037</v>
      </c>
      <c r="L19" s="43">
        <f>+DATA!AD20</f>
        <v>51485.919315403422</v>
      </c>
      <c r="M19" s="43">
        <f>+DATA!AE20*($O$67/$M$67)</f>
        <v>51914.263488816476</v>
      </c>
      <c r="N19" s="43">
        <f>+DATA!AF20*($O$67/$N$67)</f>
        <v>50088.511943595629</v>
      </c>
      <c r="O19" s="43">
        <f>+DATA!AG20*($O$67/$O$67)</f>
        <v>49905.45788336933</v>
      </c>
      <c r="P19" s="43">
        <f>+DATA!AH20*($O$67/$P$67)</f>
        <v>49079.924951559711</v>
      </c>
      <c r="Q19" s="52"/>
      <c r="R19" s="43"/>
      <c r="S19" s="43"/>
      <c r="T19" s="43"/>
      <c r="U19" s="43"/>
      <c r="V19" s="43"/>
      <c r="W19" s="43"/>
      <c r="X19" s="43"/>
      <c r="Y19" s="43"/>
      <c r="Z19" s="43"/>
      <c r="AA19" s="43" t="e">
        <f>+DATA!CQ20*($O$67/$L$67)</f>
        <v>#VALUE!</v>
      </c>
      <c r="AB19" s="43" t="str">
        <f>+DATA!CR20</f>
        <v>NA</v>
      </c>
      <c r="AC19" s="43" t="str">
        <f>+DATA!CS20</f>
        <v>NA</v>
      </c>
      <c r="AD19" s="43" t="str">
        <f>+DATA!CT20</f>
        <v>—</v>
      </c>
    </row>
    <row r="20" spans="1:30">
      <c r="A20" s="1" t="str">
        <f>+DATA!A21</f>
        <v>North Carolina</v>
      </c>
      <c r="B20" s="43">
        <f>+DATA!T21*($O$67/$B$67)</f>
        <v>55491.552837998031</v>
      </c>
      <c r="C20" s="43">
        <f>+DATA!U21*($O$67/$C$67)</f>
        <v>56977.791420119844</v>
      </c>
      <c r="D20" s="43">
        <f>+DATA!V21*($O$67/$D$67)</f>
        <v>55511.352978444243</v>
      </c>
      <c r="E20" s="43">
        <f>+DATA!W21*($O$67/$E$67)</f>
        <v>56099.764138767838</v>
      </c>
      <c r="F20" s="43">
        <f>+DATA!X21*($O$67/$F$67)</f>
        <v>55656.531630687794</v>
      </c>
      <c r="G20" s="43">
        <f>+DATA!Y21*($O$67/$G$67)</f>
        <v>53696.557823762872</v>
      </c>
      <c r="H20" s="43">
        <f>+DATA!Z21*($O$67/$H$67)</f>
        <v>52932.911048855203</v>
      </c>
      <c r="I20" s="43">
        <f>+DATA!AA21*($O$67/$I$67)</f>
        <v>52078.420987299745</v>
      </c>
      <c r="J20" s="43">
        <f>+DATA!AB21*($O$67/$J$67)</f>
        <v>51352.615849439222</v>
      </c>
      <c r="K20" s="43">
        <f>+DATA!AC21*($O$67/$K$67)</f>
        <v>50913.981453559143</v>
      </c>
      <c r="L20" s="43">
        <f>+DATA!AD21</f>
        <v>45701.43972039473</v>
      </c>
      <c r="M20" s="43">
        <f>+DATA!AE21*($O$67/$M$67)</f>
        <v>51937.386082334851</v>
      </c>
      <c r="N20" s="43">
        <f>+DATA!AF21*($O$67/$N$67)</f>
        <v>51015.307395270916</v>
      </c>
      <c r="O20" s="43">
        <f>+DATA!AG21*($O$67/$O$67)</f>
        <v>50140.299590034687</v>
      </c>
      <c r="P20" s="43">
        <f>+DATA!AH21*($O$67/$P$67)</f>
        <v>49736.833453438485</v>
      </c>
      <c r="Q20" s="52"/>
      <c r="R20" s="43"/>
      <c r="S20" s="43"/>
      <c r="T20" s="43"/>
      <c r="U20" s="43"/>
      <c r="V20" s="43"/>
      <c r="W20" s="43"/>
      <c r="X20" s="43"/>
      <c r="Y20" s="43"/>
      <c r="Z20" s="43"/>
      <c r="AA20" s="43" t="e">
        <f>+DATA!CQ21*($O$67/$L$67)</f>
        <v>#VALUE!</v>
      </c>
      <c r="AB20" s="43" t="str">
        <f>+DATA!CR21</f>
        <v>NA</v>
      </c>
      <c r="AC20" s="43" t="str">
        <f>+DATA!CS21</f>
        <v>NA</v>
      </c>
      <c r="AD20" s="43" t="str">
        <f>+DATA!CT21</f>
        <v>—</v>
      </c>
    </row>
    <row r="21" spans="1:30">
      <c r="A21" s="1" t="str">
        <f>+DATA!A22</f>
        <v>Oklahoma</v>
      </c>
      <c r="B21" s="43">
        <f>+DATA!T22*($O$67/$B$67)</f>
        <v>56675.434041645916</v>
      </c>
      <c r="C21" s="43">
        <f>+DATA!U22*($O$67/$C$67)</f>
        <v>56584.763214420957</v>
      </c>
      <c r="D21" s="43">
        <f>+DATA!V22*($O$67/$D$67)</f>
        <v>53521.706331703623</v>
      </c>
      <c r="E21" s="43">
        <f>+DATA!W22*($O$67/$E$67)</f>
        <v>58239.679713393394</v>
      </c>
      <c r="F21" s="43">
        <f>+DATA!X22*($O$67/$F$67)</f>
        <v>57056.868395463927</v>
      </c>
      <c r="G21" s="43">
        <f>+DATA!Y22*($O$67/$G$67)</f>
        <v>56006.985145322469</v>
      </c>
      <c r="H21" s="43">
        <f>+DATA!Z22*($O$67/$H$67)</f>
        <v>55439.419988485955</v>
      </c>
      <c r="I21" s="43">
        <f>+DATA!AA22*($O$67/$I$67)</f>
        <v>55338.652462762831</v>
      </c>
      <c r="J21" s="43">
        <f>+DATA!AB22*($O$67/$J$67)</f>
        <v>49291.466368588655</v>
      </c>
      <c r="K21" s="43">
        <f>+DATA!AC22*($O$67/$K$67)</f>
        <v>49427.275179707671</v>
      </c>
      <c r="L21" s="43">
        <f>+DATA!AD22</f>
        <v>38626.583428899081</v>
      </c>
      <c r="M21" s="43">
        <f>+DATA!AE22*($O$67/$M$67)</f>
        <v>49031.675877394911</v>
      </c>
      <c r="N21" s="43">
        <f>+DATA!AF22*($O$67/$N$67)</f>
        <v>48439.193967126455</v>
      </c>
      <c r="O21" s="43">
        <f>+DATA!AG22*($O$67/$O$67)</f>
        <v>50149.55068728522</v>
      </c>
      <c r="P21" s="43">
        <f>+DATA!AH22*($O$67/$P$67)</f>
        <v>51155.305481471456</v>
      </c>
      <c r="Q21" s="52">
        <f>+DATA!CG22*($O$67/$B$67)</f>
        <v>57828.793144156632</v>
      </c>
      <c r="R21" s="43">
        <f>+DATA!CH22*($O$67/$C$67)</f>
        <v>58388.213888034683</v>
      </c>
      <c r="S21" s="43">
        <f>+DATA!CI22*($O$67/$D$67)</f>
        <v>56653.720965167609</v>
      </c>
      <c r="T21" s="43">
        <f>+DATA!CJ22*($O$67/$E$67)</f>
        <v>58047.103728988805</v>
      </c>
      <c r="U21" s="43">
        <f>+DATA!CK22*($O$67/$F$67)</f>
        <v>57538.18254126492</v>
      </c>
      <c r="V21" s="43">
        <f>+DATA!CL22*($O$67/$G$67)</f>
        <v>56656.644811681741</v>
      </c>
      <c r="W21" s="43">
        <f>+DATA!CM22*($O$67/$H$67)</f>
        <v>51806.940095257596</v>
      </c>
      <c r="X21" s="43">
        <f>+DATA!CN22*($O$67/$I$67)</f>
        <v>51969.639312600964</v>
      </c>
      <c r="Y21" s="43" t="str">
        <f>+DATA!CO22</f>
        <v>NA</v>
      </c>
      <c r="Z21" s="43">
        <f>+DATA!CP22*($O$67/$K$67)</f>
        <v>35474.654377880193</v>
      </c>
      <c r="AA21" s="43" t="e">
        <f>+DATA!CQ22*($O$67/$L$67)</f>
        <v>#VALUE!</v>
      </c>
      <c r="AB21" s="43" t="e">
        <f>+DATA!CR22*($O$67/$M$67)</f>
        <v>#VALUE!</v>
      </c>
      <c r="AC21" s="43" t="e">
        <f>+DATA!CS22*($O$67/$N$67)</f>
        <v>#VALUE!</v>
      </c>
      <c r="AD21" s="43" t="e">
        <f>+DATA!CT22*($O$67/$O$67)</f>
        <v>#VALUE!</v>
      </c>
    </row>
    <row r="22" spans="1:30">
      <c r="A22" s="1" t="str">
        <f>+DATA!A23</f>
        <v>South Carolina</v>
      </c>
      <c r="B22" s="43">
        <f>+DATA!T23*($O$67/$B$67)</f>
        <v>56406.103647415177</v>
      </c>
      <c r="C22" s="43">
        <f>+DATA!U23*($O$67/$C$67)</f>
        <v>57139.379393189309</v>
      </c>
      <c r="D22" s="43">
        <f>+DATA!V23*($O$67/$D$67)</f>
        <v>54194.501801973311</v>
      </c>
      <c r="E22" s="43">
        <f>+DATA!W23*($O$67/$E$67)</f>
        <v>55528.186209626088</v>
      </c>
      <c r="F22" s="43">
        <f>+DATA!X23*($O$67/$F$67)</f>
        <v>54406.126410703255</v>
      </c>
      <c r="G22" s="43">
        <f>+DATA!Y23*($O$67/$G$67)</f>
        <v>52721.676244644979</v>
      </c>
      <c r="H22" s="43">
        <f>+DATA!Z23*($O$67/$H$67)</f>
        <v>53731.605443348446</v>
      </c>
      <c r="I22" s="43">
        <f>+DATA!AA23*($O$67/$I$67)</f>
        <v>52505.725500698725</v>
      </c>
      <c r="J22" s="43">
        <f>+DATA!AB23*($O$67/$J$67)</f>
        <v>54916.375360217018</v>
      </c>
      <c r="K22" s="43">
        <f>+DATA!AC23*($O$67/$K$67)</f>
        <v>52323.819014492117</v>
      </c>
      <c r="L22" s="43">
        <f>+DATA!AD23</f>
        <v>49432.436812144209</v>
      </c>
      <c r="M22" s="43">
        <f>+DATA!AE23*($O$67/$M$67)</f>
        <v>52117.094971208055</v>
      </c>
      <c r="N22" s="43">
        <f>+DATA!AF23*($O$67/$N$67)</f>
        <v>50934.183075793873</v>
      </c>
      <c r="O22" s="43">
        <f>+DATA!AG23*($O$67/$O$67)</f>
        <v>50962.232436472346</v>
      </c>
      <c r="P22" s="43">
        <f>+DATA!AH23*($O$67/$P$67)</f>
        <v>51101.405912994676</v>
      </c>
      <c r="Q22" s="52"/>
      <c r="R22" s="43"/>
      <c r="S22" s="43"/>
      <c r="T22" s="43"/>
      <c r="U22" s="43"/>
      <c r="V22" s="43"/>
      <c r="W22" s="43"/>
      <c r="X22" s="43"/>
      <c r="Y22" s="43"/>
      <c r="Z22" s="43"/>
      <c r="AA22" s="43" t="e">
        <f>+DATA!CQ23*($O$67/$L$67)</f>
        <v>#VALUE!</v>
      </c>
      <c r="AB22" s="43" t="e">
        <f>+DATA!CR23*($O$67/$M$67)</f>
        <v>#VALUE!</v>
      </c>
      <c r="AC22" s="43" t="e">
        <f>+DATA!CS23*($O$67/$N$67)</f>
        <v>#VALUE!</v>
      </c>
      <c r="AD22" s="43" t="e">
        <f>+DATA!CT23*($O$67/$O$67)</f>
        <v>#VALUE!</v>
      </c>
    </row>
    <row r="23" spans="1:30">
      <c r="A23" s="1" t="str">
        <f>+DATA!A24</f>
        <v>Tennessee</v>
      </c>
      <c r="B23" s="43">
        <f>+DATA!T24*($O$67/$B$67)</f>
        <v>58097.998215330575</v>
      </c>
      <c r="C23" s="43">
        <f>+DATA!U24*($O$67/$C$67)</f>
        <v>58617.296277648253</v>
      </c>
      <c r="D23" s="43">
        <f>+DATA!V24*($O$67/$D$67)</f>
        <v>55212.367217382242</v>
      </c>
      <c r="E23" s="43">
        <f>+DATA!W24*($O$67/$E$67)</f>
        <v>55812.787386152304</v>
      </c>
      <c r="F23" s="43">
        <f>+DATA!X24*($O$67/$F$67)</f>
        <v>54736.988565986292</v>
      </c>
      <c r="G23" s="43">
        <f>+DATA!Y24*($O$67/$G$67)</f>
        <v>53535.636678142939</v>
      </c>
      <c r="H23" s="43">
        <f>+DATA!Z24*($O$67/$H$67)</f>
        <v>51463.060734138227</v>
      </c>
      <c r="I23" s="43">
        <f>+DATA!AA24*($O$67/$I$67)</f>
        <v>53731.789038907322</v>
      </c>
      <c r="J23" s="43">
        <f>+DATA!AB24*($O$67/$J$67)</f>
        <v>52614.408728147158</v>
      </c>
      <c r="K23" s="43">
        <f>+DATA!AC24*($O$67/$K$67)</f>
        <v>54290.528341617894</v>
      </c>
      <c r="L23" s="43">
        <f>+DATA!AD24</f>
        <v>52992.558139534885</v>
      </c>
      <c r="M23" s="43">
        <f>+DATA!AE24*($O$67/$M$67)</f>
        <v>54893.506318834334</v>
      </c>
      <c r="N23" s="43">
        <f>+DATA!AF24*($O$67/$N$67)</f>
        <v>53785.593922266402</v>
      </c>
      <c r="O23" s="43">
        <f>+DATA!AG24*($O$67/$O$67)</f>
        <v>54010.384960422161</v>
      </c>
      <c r="P23" s="43">
        <f>+DATA!AH24*($O$67/$P$67)</f>
        <v>53871.003611419568</v>
      </c>
      <c r="Q23" s="52">
        <f>+DATA!CG24*($O$67/$B$67)</f>
        <v>45387.994774363709</v>
      </c>
      <c r="R23" s="43">
        <f>+DATA!CH24*($O$67/$C$67)</f>
        <v>45917.207077584586</v>
      </c>
      <c r="S23" s="43">
        <f>+DATA!CI24*($O$67/$D$67)</f>
        <v>43956.376799836667</v>
      </c>
      <c r="T23" s="43">
        <f>+DATA!CJ24*($O$67/$E$67)</f>
        <v>44331.429487254631</v>
      </c>
      <c r="U23" s="43">
        <f>+DATA!CK24*($O$67/$F$67)</f>
        <v>43439.810757176958</v>
      </c>
      <c r="V23" s="43">
        <f>+DATA!CL24*($O$67/$G$67)</f>
        <v>43614.700225957145</v>
      </c>
      <c r="W23" s="43">
        <f>+DATA!CM24*($O$67/$H$67)</f>
        <v>40869.106276468505</v>
      </c>
      <c r="X23" s="43">
        <f>+DATA!CN24*($O$67/$I$67)</f>
        <v>40735.061006834185</v>
      </c>
      <c r="Y23" s="43" t="str">
        <f>+DATA!CO24</f>
        <v>NA</v>
      </c>
      <c r="Z23" s="43"/>
      <c r="AA23" s="43" t="e">
        <f>+DATA!CQ24*($O$67/$L$67)</f>
        <v>#VALUE!</v>
      </c>
      <c r="AB23" s="43" t="e">
        <f>+DATA!CR24*($O$67/$M$67)</f>
        <v>#VALUE!</v>
      </c>
      <c r="AC23" s="43" t="e">
        <f>+DATA!CS24*($O$67/$N$67)</f>
        <v>#VALUE!</v>
      </c>
      <c r="AD23" s="43" t="e">
        <f>+DATA!CT24*($O$67/$O$67)</f>
        <v>#VALUE!</v>
      </c>
    </row>
    <row r="24" spans="1:30">
      <c r="A24" s="1" t="str">
        <f>+DATA!A25</f>
        <v>Texas</v>
      </c>
      <c r="B24" s="43">
        <f>+DATA!T25*($O$67/$B$67)</f>
        <v>62275.754967750509</v>
      </c>
      <c r="C24" s="43">
        <f>+DATA!U25*($O$67/$C$67)</f>
        <v>62333.536494969601</v>
      </c>
      <c r="D24" s="43">
        <f>+DATA!V25*($O$67/$D$67)</f>
        <v>61748.251278388772</v>
      </c>
      <c r="E24" s="43">
        <f>+DATA!W25*($O$67/$E$67)</f>
        <v>63475.827679831986</v>
      </c>
      <c r="F24" s="43">
        <f>+DATA!X25*($O$67/$F$67)</f>
        <v>62757.157802531488</v>
      </c>
      <c r="G24" s="43">
        <f>+DATA!Y25*($O$67/$G$67)</f>
        <v>59996.082893203384</v>
      </c>
      <c r="H24" s="43">
        <f>+DATA!Z25*($O$67/$H$67)</f>
        <v>59439.373592837437</v>
      </c>
      <c r="I24" s="43">
        <f>+DATA!AA25*($O$67/$I$67)</f>
        <v>59995.086944685914</v>
      </c>
      <c r="J24" s="43">
        <f>+DATA!AB25*($O$67/$J$67)</f>
        <v>59197.185097258698</v>
      </c>
      <c r="K24" s="43">
        <f>+DATA!AC25*($O$67/$K$67)</f>
        <v>60459.231826743184</v>
      </c>
      <c r="L24" s="43">
        <f>+DATA!AD25</f>
        <v>45451.60556844547</v>
      </c>
      <c r="M24" s="43">
        <f>+DATA!AE25*($O$67/$M$67)</f>
        <v>60867.625558748259</v>
      </c>
      <c r="N24" s="43">
        <f>+DATA!AF25*($O$67/$N$67)</f>
        <v>60019.941133830544</v>
      </c>
      <c r="O24" s="43">
        <f>+DATA!AG25*($O$67/$O$67)</f>
        <v>60161.22342300912</v>
      </c>
      <c r="P24" s="43">
        <f>+DATA!AH25*($O$67/$P$67)</f>
        <v>56017.992534178738</v>
      </c>
      <c r="Q24" s="52"/>
      <c r="R24" s="43"/>
      <c r="S24" s="43"/>
      <c r="T24" s="43"/>
      <c r="U24" s="43"/>
      <c r="V24" s="43"/>
      <c r="W24" s="43"/>
      <c r="X24" s="43"/>
      <c r="Y24" s="43"/>
      <c r="Z24" s="43">
        <f>+DATA!CP25*($O$67/$K$67)</f>
        <v>40509.411520203917</v>
      </c>
      <c r="AA24" s="43" t="e">
        <f>+DATA!CQ25*($O$67/$L$67)</f>
        <v>#VALUE!</v>
      </c>
      <c r="AB24" s="43" t="e">
        <f>+DATA!CR25*($O$67/$M$67)</f>
        <v>#VALUE!</v>
      </c>
      <c r="AC24" s="43" t="e">
        <f>+DATA!CS25*($O$67/$N$67)</f>
        <v>#VALUE!</v>
      </c>
      <c r="AD24" s="43" t="e">
        <f>+DATA!CT25*($O$67/$O$67)</f>
        <v>#VALUE!</v>
      </c>
    </row>
    <row r="25" spans="1:30">
      <c r="A25" s="1" t="str">
        <f>+DATA!A26</f>
        <v>Virginia</v>
      </c>
      <c r="B25" s="43">
        <f>+DATA!T26*($O$67/$B$67)</f>
        <v>64688.127441601995</v>
      </c>
      <c r="C25" s="43">
        <f>+DATA!U26*($O$67/$C$67)</f>
        <v>67184.546414841185</v>
      </c>
      <c r="D25" s="43">
        <f>+DATA!V26*($O$67/$D$67)</f>
        <v>66872.429577114919</v>
      </c>
      <c r="E25" s="43">
        <f>+DATA!W26*($O$67/$E$67)</f>
        <v>68124.003060980729</v>
      </c>
      <c r="F25" s="43">
        <f>+DATA!X26*($O$67/$F$67)</f>
        <v>67063.547631370398</v>
      </c>
      <c r="G25" s="43">
        <f>+DATA!Y26*($O$67/$G$67)</f>
        <v>66293.800682814428</v>
      </c>
      <c r="H25" s="43">
        <f>+DATA!Z26*($O$67/$H$67)</f>
        <v>65293.707343878021</v>
      </c>
      <c r="I25" s="43">
        <f>+DATA!AA26*($O$67/$I$67)</f>
        <v>65972.580758588563</v>
      </c>
      <c r="J25" s="43">
        <f>+DATA!AB26*($O$67/$J$67)</f>
        <v>65294.050999020241</v>
      </c>
      <c r="K25" s="43">
        <f>+DATA!AC26*($O$67/$K$67)</f>
        <v>67363.152665720045</v>
      </c>
      <c r="L25" s="43">
        <f>+DATA!AD26</f>
        <v>54921.758590308367</v>
      </c>
      <c r="M25" s="43">
        <f>+DATA!AE26*($O$67/$M$67)</f>
        <v>66338.802017100199</v>
      </c>
      <c r="N25" s="43">
        <f>+DATA!AF26*($O$67/$N$67)</f>
        <v>64342.263226006733</v>
      </c>
      <c r="O25" s="43">
        <f>+DATA!AG26*($O$67/$O$67)</f>
        <v>65720.717571297151</v>
      </c>
      <c r="P25" s="43">
        <f>+DATA!AH26*($O$67/$P$67)</f>
        <v>64531.435860448728</v>
      </c>
      <c r="Q25" s="52"/>
      <c r="R25" s="43"/>
      <c r="S25" s="43"/>
      <c r="T25" s="43"/>
      <c r="U25" s="43"/>
      <c r="V25" s="43"/>
      <c r="W25" s="43"/>
      <c r="X25" s="43"/>
      <c r="Y25" s="43"/>
      <c r="Z25" s="43"/>
      <c r="AA25" s="43" t="e">
        <f>+DATA!CQ26*($O$67/$L$67)</f>
        <v>#VALUE!</v>
      </c>
      <c r="AB25" s="43" t="e">
        <f>+DATA!CR26*($O$67/$M$67)</f>
        <v>#VALUE!</v>
      </c>
      <c r="AC25" s="43" t="e">
        <f>+DATA!CS26*($O$67/$N$67)</f>
        <v>#VALUE!</v>
      </c>
      <c r="AD25" s="43" t="e">
        <f>+DATA!CT26*($O$67/$O$67)</f>
        <v>#VALUE!</v>
      </c>
    </row>
    <row r="26" spans="1:30">
      <c r="A26" s="1" t="str">
        <f>+DATA!A27</f>
        <v>West Virginia</v>
      </c>
      <c r="B26" s="43">
        <f>+DATA!T27*($O$67/$B$67)</f>
        <v>55848.342658010682</v>
      </c>
      <c r="C26" s="43">
        <f>+DATA!U27*($O$67/$C$67)</f>
        <v>55698.978535158552</v>
      </c>
      <c r="D26" s="43">
        <f>+DATA!V27*($O$67/$D$67)</f>
        <v>54386.94179510793</v>
      </c>
      <c r="E26" s="43">
        <f>+DATA!W27*($O$67/$E$67)</f>
        <v>55603.129142888567</v>
      </c>
      <c r="F26" s="43">
        <f>+DATA!X27*($O$67/$F$67)</f>
        <v>55366.095413952229</v>
      </c>
      <c r="G26" s="43">
        <f>+DATA!Y27*($O$67/$G$67)</f>
        <v>54350.98180224614</v>
      </c>
      <c r="H26" s="43">
        <f>+DATA!Z27*($O$67/$H$67)</f>
        <v>52764.832191065987</v>
      </c>
      <c r="I26" s="43">
        <f>+DATA!AA27*($O$67/$I$67)</f>
        <v>51714.613747022275</v>
      </c>
      <c r="J26" s="43">
        <f>+DATA!AB27*($O$67/$J$67)</f>
        <v>49721.692683769994</v>
      </c>
      <c r="K26" s="43">
        <f>+DATA!AC27*($O$67/$K$67)</f>
        <v>50340.320845614922</v>
      </c>
      <c r="L26" s="43">
        <f>+DATA!AD27</f>
        <v>45660.276275036136</v>
      </c>
      <c r="M26" s="43">
        <f>+DATA!AE27*($O$67/$M$67)</f>
        <v>48342.708556036836</v>
      </c>
      <c r="N26" s="43">
        <f>+DATA!AF27*($O$67/$N$67)</f>
        <v>48813.080027430144</v>
      </c>
      <c r="O26" s="61">
        <f>+DATA!AG27*($O$67/$O$67)</f>
        <v>51287.908006814308</v>
      </c>
      <c r="P26" s="43">
        <f>+DATA!AH27*($O$67/$P$67)</f>
        <v>49736.660067123943</v>
      </c>
      <c r="Q26" s="52"/>
      <c r="R26" s="43"/>
      <c r="S26" s="43"/>
      <c r="T26" s="43"/>
      <c r="U26" s="43"/>
      <c r="V26" s="43"/>
      <c r="W26" s="43"/>
      <c r="X26" s="43"/>
      <c r="Y26" s="43">
        <f>+DATA!CO27*($O$67/$J$67)</f>
        <v>54970.997169343456</v>
      </c>
      <c r="Z26" s="43">
        <f>+DATA!CP27*($O$67/$K$67)</f>
        <v>55312.683268092806</v>
      </c>
      <c r="AA26" s="43" t="e">
        <f>+DATA!CQ27*($O$67/$L$67)</f>
        <v>#VALUE!</v>
      </c>
      <c r="AB26" s="43">
        <f>+DATA!CR27*($O$67/$M$67)</f>
        <v>51292.040334612109</v>
      </c>
      <c r="AC26" s="43">
        <f>+DATA!CS27*($O$67/$N$67)</f>
        <v>52717.990737001528</v>
      </c>
      <c r="AD26" s="43">
        <f>+DATA!CT27*($O$67/$O$67)</f>
        <v>46972</v>
      </c>
    </row>
    <row r="27" spans="1:30" s="92" customFormat="1">
      <c r="A27" s="89"/>
      <c r="B27" s="90"/>
      <c r="C27" s="75"/>
      <c r="D27" s="75"/>
      <c r="E27" s="75"/>
      <c r="F27" s="75"/>
      <c r="G27" s="90"/>
      <c r="H27" s="75"/>
      <c r="I27" s="75"/>
      <c r="J27" s="75"/>
      <c r="K27" s="75"/>
      <c r="L27" s="75"/>
      <c r="M27" s="75"/>
      <c r="N27" s="75"/>
      <c r="O27" s="43"/>
      <c r="P27" s="43">
        <f>+DATA!AH28*($O$67/$P$67)</f>
        <v>0</v>
      </c>
      <c r="Q27" s="91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43">
        <f>+DATA!CR28*($O$67/$M$67)</f>
        <v>0</v>
      </c>
      <c r="AC27" s="43">
        <f>+DATA!CS28*($O$67/$N$67)</f>
        <v>0</v>
      </c>
      <c r="AD27" s="43">
        <f>+DATA!CT28*($O$67/$O$67)</f>
        <v>0</v>
      </c>
    </row>
    <row r="28" spans="1:30">
      <c r="A28" s="29" t="str">
        <f>+DATA!A29</f>
        <v>Alaska</v>
      </c>
      <c r="B28" s="43">
        <f>+DATA!T29*($O$67/$B$67)</f>
        <v>80538.354791154794</v>
      </c>
      <c r="C28" s="43">
        <f>+DATA!U29*($O$67/$C$67)</f>
        <v>45908.096098854083</v>
      </c>
      <c r="D28" s="43">
        <f>+DATA!V29*($O$67/$D$67)</f>
        <v>76551.536318181825</v>
      </c>
      <c r="E28" s="43">
        <f>+DATA!W29*($O$67/$E$67)</f>
        <v>79756.344608038213</v>
      </c>
      <c r="F28" s="43">
        <f>+DATA!X29*($O$67/$F$67)</f>
        <v>93049.934658511746</v>
      </c>
      <c r="G28" s="43">
        <f>+DATA!Y29*($O$67/$G$67)</f>
        <v>75267.061531651183</v>
      </c>
      <c r="H28" s="43">
        <f>+DATA!Z29*($O$67/$H$67)</f>
        <v>71444.054852428788</v>
      </c>
      <c r="I28" s="43">
        <f>+DATA!AA29*($O$67/$I$67)</f>
        <v>71194.966181506854</v>
      </c>
      <c r="J28" s="43" t="str">
        <f>+DATA!AB29</f>
        <v>—</v>
      </c>
      <c r="K28" s="43" t="str">
        <f>+DATA!AC29</f>
        <v>—</v>
      </c>
      <c r="L28" s="43" t="str">
        <f>+DATA!AD29</f>
        <v>—</v>
      </c>
      <c r="M28" s="43">
        <f>+DATA!AE29*($O$67/$M$67)</f>
        <v>70710.438112745105</v>
      </c>
      <c r="N28" s="43">
        <f>+DATA!AF29*($O$67/$N$67)</f>
        <v>70768.766504329018</v>
      </c>
      <c r="O28" s="43">
        <f>+DATA!AG29*($O$67/$O$67)</f>
        <v>90587.666666666672</v>
      </c>
      <c r="P28" s="43">
        <f>+DATA!AH29*($O$67/$P$67)</f>
        <v>0</v>
      </c>
      <c r="Q28" s="53"/>
      <c r="R28" s="58"/>
      <c r="S28" s="58"/>
      <c r="T28" s="58"/>
      <c r="U28" s="43">
        <f>+DATA!CK29*($O$67/$F$67)</f>
        <v>69856.40733944955</v>
      </c>
      <c r="V28" s="43"/>
      <c r="W28" s="58"/>
      <c r="X28" s="43">
        <f>+DATA!CN29*($O$67/$I$67)</f>
        <v>61122.423302633331</v>
      </c>
      <c r="Y28" s="43">
        <f>+DATA!CO29*($O$67/$J$67)</f>
        <v>62134.018542395512</v>
      </c>
      <c r="Z28" s="43">
        <f>+DATA!CP29*($O$67/$K$67)</f>
        <v>78317.751831429268</v>
      </c>
      <c r="AA28" s="43" t="e">
        <f>+DATA!CQ29*($O$67/$L$67)</f>
        <v>#VALUE!</v>
      </c>
      <c r="AB28" s="43" t="e">
        <f>+DATA!CR29*($O$67/$M$67)</f>
        <v>#VALUE!</v>
      </c>
      <c r="AC28" s="43" t="e">
        <f>+DATA!CS29*($O$67/$N$67)</f>
        <v>#VALUE!</v>
      </c>
      <c r="AD28" s="43" t="e">
        <f>+DATA!CT29*($O$67/$O$67)</f>
        <v>#VALUE!</v>
      </c>
    </row>
    <row r="29" spans="1:30">
      <c r="A29" s="12" t="str">
        <f>+DATA!A30</f>
        <v>Arizona</v>
      </c>
      <c r="B29" s="43">
        <f>+DATA!T30*($O$67/$B$67)</f>
        <v>79475.387714987723</v>
      </c>
      <c r="C29" s="43">
        <f>+DATA!U30*($O$67/$C$67)</f>
        <v>80118.724107872986</v>
      </c>
      <c r="D29" s="43">
        <f>+DATA!V30*($O$67/$D$67)</f>
        <v>78530.760471979593</v>
      </c>
      <c r="E29" s="43">
        <f>+DATA!W30*($O$67/$E$67)</f>
        <v>80258.569716972357</v>
      </c>
      <c r="F29" s="43">
        <f>+DATA!X30*($O$67/$F$67)</f>
        <v>79531.619962418496</v>
      </c>
      <c r="G29" s="43">
        <f>+DATA!Y30*($O$67/$G$67)</f>
        <v>76524.503762726876</v>
      </c>
      <c r="H29" s="43">
        <f>+DATA!Z30*($O$67/$H$67)</f>
        <v>74781.719110357371</v>
      </c>
      <c r="I29" s="43">
        <f>+DATA!AA30*($O$67/$I$67)</f>
        <v>73977.831750697806</v>
      </c>
      <c r="J29" s="43">
        <f>+DATA!AB30*($O$67/$J$67)</f>
        <v>76898.16962817742</v>
      </c>
      <c r="K29" s="43">
        <f>+DATA!AC30*($O$67/$K$67)</f>
        <v>75086.127934357093</v>
      </c>
      <c r="L29" s="43" t="str">
        <f>+DATA!AD30</f>
        <v>NA</v>
      </c>
      <c r="M29" s="43">
        <f>+DATA!AE30*($O$67/$M$67)</f>
        <v>65611.465222960498</v>
      </c>
      <c r="N29" s="43">
        <f>+DATA!AF30*($O$67/$N$67)</f>
        <v>71239.927892726759</v>
      </c>
      <c r="O29" s="43">
        <f>+DATA!AG30*($O$67/$O$67)</f>
        <v>71783.832995541146</v>
      </c>
      <c r="P29" s="43">
        <f>+DATA!AH30*($O$67/$P$67)</f>
        <v>73202.074833552935</v>
      </c>
      <c r="Q29" s="53"/>
      <c r="R29" s="58"/>
      <c r="S29" s="58"/>
      <c r="T29" s="58"/>
      <c r="U29" s="43">
        <f>+DATA!CK30*($O$67/$F$67)</f>
        <v>43658.018165137619</v>
      </c>
      <c r="V29" s="43"/>
      <c r="W29" s="58"/>
      <c r="X29" s="43">
        <f>+DATA!CN30*($O$67/$I$67)</f>
        <v>71985.45868598306</v>
      </c>
      <c r="Y29" s="43">
        <f>+DATA!CO30*($O$67/$J$67)</f>
        <v>75089.768090368525</v>
      </c>
      <c r="Z29" s="43">
        <f>+DATA!CP30*($O$67/$K$67)</f>
        <v>74177.706424760676</v>
      </c>
      <c r="AA29" s="43" t="e">
        <f>+DATA!CQ30*($O$67/$L$67)</f>
        <v>#VALUE!</v>
      </c>
      <c r="AB29" s="43" t="e">
        <f>+DATA!CR30*($O$67/$M$67)</f>
        <v>#VALUE!</v>
      </c>
      <c r="AC29" s="43" t="e">
        <f>+DATA!CS30*($O$67/$N$67)</f>
        <v>#VALUE!</v>
      </c>
      <c r="AD29" s="43" t="e">
        <f>+DATA!CT30*($O$67/$O$67)</f>
        <v>#VALUE!</v>
      </c>
    </row>
    <row r="30" spans="1:30">
      <c r="A30" s="12" t="str">
        <f>+DATA!A31</f>
        <v>California</v>
      </c>
      <c r="B30" s="43">
        <f>+DATA!T31*($O$67/$B$67)</f>
        <v>95151.314987714999</v>
      </c>
      <c r="C30" s="43">
        <f>+DATA!U31*($O$67/$C$67)</f>
        <v>96959.123455640598</v>
      </c>
      <c r="D30" s="43">
        <f>+DATA!V31*($O$67/$D$67)</f>
        <v>94554.837882185093</v>
      </c>
      <c r="E30" s="43">
        <f>+DATA!W31*($O$67/$E$67)</f>
        <v>98592.695565663817</v>
      </c>
      <c r="F30" s="43">
        <f>+DATA!X31*($O$67/$F$67)</f>
        <v>97804.504012618927</v>
      </c>
      <c r="G30" s="43">
        <f>+DATA!Y31*($O$67/$G$67)</f>
        <v>94968.125719344855</v>
      </c>
      <c r="H30" s="43">
        <f>+DATA!Z31*($O$67/$H$67)</f>
        <v>82929.408946324649</v>
      </c>
      <c r="I30" s="43">
        <f>+DATA!AA31*($O$67/$I$67)</f>
        <v>80357.078619663123</v>
      </c>
      <c r="J30" s="43">
        <f>+DATA!AB31*($O$67/$J$67)</f>
        <v>79747.080100708961</v>
      </c>
      <c r="K30" s="43">
        <f>+DATA!AC31*($O$67/$K$67)</f>
        <v>81921.747881638614</v>
      </c>
      <c r="L30" s="43" t="str">
        <f>+DATA!AD31</f>
        <v>NA</v>
      </c>
      <c r="M30" s="43">
        <f>+DATA!AE31*($O$67/$M$67)</f>
        <v>85619.609238841687</v>
      </c>
      <c r="N30" s="43">
        <f>+DATA!AF31*($O$67/$N$67)</f>
        <v>86803.631898679509</v>
      </c>
      <c r="O30" s="43">
        <f>+DATA!AG31*($O$67/$O$67)</f>
        <v>87005.977243930873</v>
      </c>
      <c r="P30" s="43">
        <f>+DATA!AH31*($O$67/$P$67)</f>
        <v>88731.999872876564</v>
      </c>
      <c r="Q30" s="53"/>
      <c r="R30" s="58"/>
      <c r="S30" s="58"/>
      <c r="T30" s="58"/>
      <c r="U30" s="43">
        <f>+DATA!CK31*($O$67/$F$67)</f>
        <v>84669.726267034843</v>
      </c>
      <c r="V30" s="43"/>
      <c r="W30" s="58"/>
      <c r="X30" s="43">
        <f>+DATA!CN31*($O$67/$I$67)</f>
        <v>82287.830953385259</v>
      </c>
      <c r="Y30" s="43">
        <f>+DATA!CO31*($O$67/$J$67)</f>
        <v>79011.394041229127</v>
      </c>
      <c r="Z30" s="43">
        <f>+DATA!CP31*($O$67/$K$67)</f>
        <v>81786.257724928233</v>
      </c>
      <c r="AA30" s="43">
        <f>+DATA!CQ31*($O$67/$L$67)</f>
        <v>98787.401040064535</v>
      </c>
      <c r="AB30" s="43">
        <f>+DATA!CR31*($O$67/$M$67)</f>
        <v>102300.41564878893</v>
      </c>
      <c r="AC30" s="43" t="e">
        <f>+DATA!CS31*($O$67/$N$67)</f>
        <v>#VALUE!</v>
      </c>
      <c r="AD30" s="43" t="e">
        <f>+DATA!CT31*($O$67/$O$67)</f>
        <v>#VALUE!</v>
      </c>
    </row>
    <row r="31" spans="1:30">
      <c r="A31" s="12" t="str">
        <f>+DATA!A32</f>
        <v>Colorado</v>
      </c>
      <c r="B31" s="43">
        <f>+DATA!T32*($O$67/$B$67)</f>
        <v>55936.278132678133</v>
      </c>
      <c r="C31" s="43">
        <f>+DATA!U32*($O$67/$C$67)</f>
        <v>56857.308633215696</v>
      </c>
      <c r="D31" s="43">
        <f>+DATA!V32*($O$67/$D$67)</f>
        <v>57329.95427415517</v>
      </c>
      <c r="E31" s="43">
        <f>+DATA!W32*($O$67/$E$67)</f>
        <v>59490.723880229212</v>
      </c>
      <c r="F31" s="43">
        <f>+DATA!X32*($O$67/$F$67)</f>
        <v>55949.673285862045</v>
      </c>
      <c r="G31" s="43">
        <f>+DATA!Y32*($O$67/$G$67)</f>
        <v>54798.12837538735</v>
      </c>
      <c r="H31" s="43">
        <f>+DATA!Z32*($O$67/$H$67)</f>
        <v>54946.786098979559</v>
      </c>
      <c r="I31" s="43">
        <f>+DATA!AA32*($O$67/$I$67)</f>
        <v>54901.87552315151</v>
      </c>
      <c r="J31" s="43">
        <f>+DATA!AB32*($O$67/$J$67)</f>
        <v>57716.985859766559</v>
      </c>
      <c r="K31" s="43">
        <f>+DATA!AC32*($O$67/$K$67)</f>
        <v>60547.682492075422</v>
      </c>
      <c r="L31" s="43" t="str">
        <f>+DATA!AD32</f>
        <v>NA</v>
      </c>
      <c r="M31" s="43">
        <f>+DATA!AE32*($O$67/$M$67)</f>
        <v>60529.41690943209</v>
      </c>
      <c r="N31" s="43">
        <f>+DATA!AF32*($O$67/$N$67)</f>
        <v>60561.282261936693</v>
      </c>
      <c r="O31" s="43">
        <f>+DATA!AG32*($O$67/$O$67)</f>
        <v>61325.683319903306</v>
      </c>
      <c r="P31" s="43">
        <f>+DATA!AH32*($O$67/$P$67)</f>
        <v>56006.952829359965</v>
      </c>
      <c r="Q31" s="53"/>
      <c r="R31" s="58"/>
      <c r="S31" s="58"/>
      <c r="T31" s="58"/>
      <c r="U31" s="43"/>
      <c r="V31" s="43"/>
      <c r="W31" s="58"/>
      <c r="X31" s="43">
        <f>+DATA!CN32*($O$67/$I$67)</f>
        <v>54609.043348556137</v>
      </c>
      <c r="Y31" s="43">
        <f>+DATA!CO32*($O$67/$J$67)</f>
        <v>55241.871320080238</v>
      </c>
      <c r="Z31" s="43">
        <f>+DATA!CP32*($O$67/$K$67)</f>
        <v>62132.731753504224</v>
      </c>
      <c r="AA31" s="43" t="e">
        <f>+DATA!CQ32*($O$67/$L$67)</f>
        <v>#VALUE!</v>
      </c>
      <c r="AB31" s="43" t="e">
        <f>+DATA!CR32*($O$67/$M$67)</f>
        <v>#VALUE!</v>
      </c>
      <c r="AC31" s="43" t="e">
        <f>+DATA!CS32*($O$67/$N$67)</f>
        <v>#VALUE!</v>
      </c>
      <c r="AD31" s="43" t="e">
        <f>+DATA!CT32*($O$67/$O$67)</f>
        <v>#VALUE!</v>
      </c>
    </row>
    <row r="32" spans="1:30">
      <c r="A32" s="12" t="str">
        <f>+DATA!A33</f>
        <v>Hawaii</v>
      </c>
      <c r="B32" s="43">
        <f>+DATA!T33*($O$67/$B$67)</f>
        <v>71716.862899262909</v>
      </c>
      <c r="C32" s="43">
        <f>+DATA!U33*($O$67/$C$67)</f>
        <v>75842.027555252222</v>
      </c>
      <c r="D32" s="43">
        <f>+DATA!V33*($O$67/$D$67)</f>
        <v>79056.137594529369</v>
      </c>
      <c r="E32" s="43">
        <f>+DATA!W33*($O$67/$E$67)</f>
        <v>79752.294111593699</v>
      </c>
      <c r="F32" s="43">
        <f>+DATA!X33*($O$67/$F$67)</f>
        <v>73499.433173370984</v>
      </c>
      <c r="G32" s="43">
        <f>+DATA!Y33*($O$67/$G$67)</f>
        <v>75004.668437361674</v>
      </c>
      <c r="H32" s="43">
        <f>+DATA!Z33*($O$67/$H$67)</f>
        <v>73744.9076409798</v>
      </c>
      <c r="I32" s="43">
        <f>+DATA!AA33*($O$67/$I$67)</f>
        <v>74404.170736645974</v>
      </c>
      <c r="J32" s="43">
        <f>+DATA!AB33*($O$67/$J$67)</f>
        <v>74568.821325368859</v>
      </c>
      <c r="K32" s="43">
        <f>+DATA!AC33*($O$67/$K$67)</f>
        <v>77307.232845812425</v>
      </c>
      <c r="L32" s="43" t="str">
        <f>+DATA!AD33</f>
        <v>NA</v>
      </c>
      <c r="M32" s="43">
        <f>+DATA!AE33*($O$67/$M$67)</f>
        <v>78064.744139465896</v>
      </c>
      <c r="N32" s="43">
        <f>+DATA!AF33*($O$67/$N$67)</f>
        <v>77312.931540310543</v>
      </c>
      <c r="O32" s="43">
        <f>+DATA!AG33*($O$67/$O$67)</f>
        <v>77148.026086956525</v>
      </c>
      <c r="P32" s="43">
        <f>+DATA!AH33*($O$67/$P$67)</f>
        <v>79032.792155633942</v>
      </c>
      <c r="Q32" s="53"/>
      <c r="R32" s="58"/>
      <c r="S32" s="58"/>
      <c r="T32" s="58"/>
      <c r="U32" s="43"/>
      <c r="V32" s="43"/>
      <c r="W32" s="58"/>
      <c r="X32" s="58"/>
      <c r="Y32" s="58"/>
      <c r="Z32" s="58"/>
      <c r="AA32" s="58" t="e">
        <f>+DATA!CQ33*($O$67/$L$67)</f>
        <v>#VALUE!</v>
      </c>
      <c r="AB32" s="43" t="e">
        <f>+DATA!CR33*($O$67/$M$67)</f>
        <v>#VALUE!</v>
      </c>
      <c r="AC32" s="43" t="e">
        <f>+DATA!CS33*($O$67/$N$67)</f>
        <v>#VALUE!</v>
      </c>
      <c r="AD32" s="43" t="e">
        <f>+DATA!CT33*($O$67/$O$67)</f>
        <v>#VALUE!</v>
      </c>
    </row>
    <row r="33" spans="1:30">
      <c r="A33" s="12" t="str">
        <f>+DATA!A34</f>
        <v>Idaho</v>
      </c>
      <c r="B33" s="43">
        <f>+DATA!T34*($O$67/$B$67)</f>
        <v>61514.648648648654</v>
      </c>
      <c r="C33" s="43">
        <f>+DATA!U34*($O$67/$C$67)</f>
        <v>59132.469810554307</v>
      </c>
      <c r="D33" s="43">
        <f>+DATA!V34*($O$67/$D$67)</f>
        <v>56539.65646267141</v>
      </c>
      <c r="E33" s="43">
        <f>+DATA!W34*($O$67/$E$67)</f>
        <v>56301.759727171855</v>
      </c>
      <c r="F33" s="43">
        <f>+DATA!X34*($O$67/$F$67)</f>
        <v>57108.711291460844</v>
      </c>
      <c r="G33" s="43">
        <f>+DATA!Y34*($O$67/$G$67)</f>
        <v>54664.092076139896</v>
      </c>
      <c r="H33" s="43">
        <f>+DATA!Z34*($O$67/$H$67)</f>
        <v>54380.078744659229</v>
      </c>
      <c r="I33" s="43">
        <f>+DATA!AA34*($O$67/$I$67)</f>
        <v>54560.774293280432</v>
      </c>
      <c r="J33" s="43">
        <f>+DATA!AB34*($O$67/$J$67)</f>
        <v>53547.156530511726</v>
      </c>
      <c r="K33" s="43">
        <f>+DATA!AC34*($O$67/$K$67)</f>
        <v>54947.741000208</v>
      </c>
      <c r="L33" s="43" t="str">
        <f>+DATA!AD34</f>
        <v>NA</v>
      </c>
      <c r="M33" s="43">
        <f>+DATA!AE34*($O$67/$M$67)</f>
        <v>56018.627062335203</v>
      </c>
      <c r="N33" s="43">
        <f>+DATA!AF34*($O$67/$N$67)</f>
        <v>55892.885729361406</v>
      </c>
      <c r="O33" s="43">
        <f>+DATA!AG34*($O$67/$O$67)</f>
        <v>55424.902723735409</v>
      </c>
      <c r="P33" s="43">
        <f>+DATA!AH34*($O$67/$P$67)</f>
        <v>54974.773453688853</v>
      </c>
      <c r="Q33" s="53"/>
      <c r="R33" s="58"/>
      <c r="S33" s="58"/>
      <c r="T33" s="58"/>
      <c r="U33" s="43"/>
      <c r="V33" s="43"/>
      <c r="W33" s="58"/>
      <c r="X33" s="43">
        <f>+DATA!CN34*($O$67/$I$67)</f>
        <v>49963.417027204021</v>
      </c>
      <c r="Y33" s="43">
        <f>+DATA!CO34*($O$67/$J$67)</f>
        <v>35189.272048646861</v>
      </c>
      <c r="Z33" s="43">
        <f>+DATA!CP34*($O$67/$K$67)</f>
        <v>52093.600725682212</v>
      </c>
      <c r="AA33" s="43" t="e">
        <f>+DATA!CQ34*($O$67/$L$67)</f>
        <v>#VALUE!</v>
      </c>
      <c r="AB33" s="43" t="e">
        <f>+DATA!CR34*($O$67/$M$67)</f>
        <v>#VALUE!</v>
      </c>
      <c r="AC33" s="43" t="e">
        <f>+DATA!CS34*($O$67/$N$67)</f>
        <v>#VALUE!</v>
      </c>
      <c r="AD33" s="43" t="e">
        <f>+DATA!CT34*($O$67/$O$67)</f>
        <v>#VALUE!</v>
      </c>
    </row>
    <row r="34" spans="1:30">
      <c r="A34" s="12" t="str">
        <f>+DATA!A35</f>
        <v>Montana</v>
      </c>
      <c r="B34" s="43">
        <f>+DATA!T35*($O$67/$B$67)</f>
        <v>48882.615233415236</v>
      </c>
      <c r="C34" s="43">
        <f>+DATA!U35*($O$67/$C$67)</f>
        <v>50116.914574313952</v>
      </c>
      <c r="D34" s="43">
        <f>+DATA!V35*($O$67/$D$67)</f>
        <v>48623.865051350323</v>
      </c>
      <c r="E34" s="43">
        <f>+DATA!W35*($O$67/$E$67)</f>
        <v>50990.261190549885</v>
      </c>
      <c r="F34" s="43">
        <f>+DATA!X35*($O$67/$F$67)</f>
        <v>50097.172090195658</v>
      </c>
      <c r="G34" s="43">
        <f>+DATA!Y35*($O$67/$G$67)</f>
        <v>48245.116423196108</v>
      </c>
      <c r="H34" s="43">
        <f>+DATA!Z35*($O$67/$H$67)</f>
        <v>46662.23622342234</v>
      </c>
      <c r="I34" s="43">
        <f>+DATA!AA35*($O$67/$I$67)</f>
        <v>49089.058752952296</v>
      </c>
      <c r="J34" s="43">
        <f>+DATA!AB35*($O$67/$J$67)</f>
        <v>50073.361651638901</v>
      </c>
      <c r="K34" s="43">
        <f>+DATA!AC35*($O$67/$K$67)</f>
        <v>50516.38443862374</v>
      </c>
      <c r="L34" s="43" t="str">
        <f>+DATA!AD35</f>
        <v>NA</v>
      </c>
      <c r="M34" s="43">
        <f>+DATA!AE35*($O$67/$M$67)</f>
        <v>49312.257025032239</v>
      </c>
      <c r="N34" s="43">
        <f>+DATA!AF35*($O$67/$N$67)</f>
        <v>45240.683446080395</v>
      </c>
      <c r="O34" s="43">
        <f>+DATA!AG35*($O$67/$O$67)</f>
        <v>49623.442434210527</v>
      </c>
      <c r="P34" s="43">
        <f>+DATA!AH35*($O$67/$P$67)</f>
        <v>48849.745943636342</v>
      </c>
      <c r="Q34" s="53"/>
      <c r="R34" s="58"/>
      <c r="S34" s="58"/>
      <c r="T34" s="58"/>
      <c r="U34" s="43"/>
      <c r="V34" s="43"/>
      <c r="W34" s="58"/>
      <c r="X34" s="58"/>
      <c r="Y34" s="58"/>
      <c r="Z34" s="58"/>
      <c r="AA34" s="58" t="e">
        <f>+DATA!CQ35*($O$67/$L$67)</f>
        <v>#VALUE!</v>
      </c>
      <c r="AB34" s="43" t="e">
        <f>+DATA!CR35*($O$67/$M$67)</f>
        <v>#VALUE!</v>
      </c>
      <c r="AC34" s="43" t="e">
        <f>+DATA!CS35*($O$67/$N$67)</f>
        <v>#VALUE!</v>
      </c>
      <c r="AD34" s="43" t="e">
        <f>+DATA!CT35*($O$67/$O$67)</f>
        <v>#VALUE!</v>
      </c>
    </row>
    <row r="35" spans="1:30">
      <c r="A35" s="12" t="str">
        <f>+DATA!A36</f>
        <v>Nevada</v>
      </c>
      <c r="B35" s="43">
        <f>+DATA!T36*($O$67/$B$67)</f>
        <v>76200.742997542999</v>
      </c>
      <c r="C35" s="43">
        <f>+DATA!U36*($O$67/$C$67)</f>
        <v>76340.913619667524</v>
      </c>
      <c r="D35" s="43">
        <f>+DATA!V36*($O$67/$D$67)</f>
        <v>72295.877192365646</v>
      </c>
      <c r="E35" s="43">
        <f>+DATA!W36*($O$67/$E$67)</f>
        <v>77555.101981006039</v>
      </c>
      <c r="F35" s="43">
        <f>+DATA!X36*($O$67/$F$67)</f>
        <v>75990.946776376164</v>
      </c>
      <c r="G35" s="43">
        <f>+DATA!Y36*($O$67/$G$67)</f>
        <v>73035.016378928747</v>
      </c>
      <c r="H35" s="43">
        <f>+DATA!Z36*($O$67/$H$67)</f>
        <v>68398.168456946805</v>
      </c>
      <c r="I35" s="43">
        <f>+DATA!AA36*($O$67/$I$67)</f>
        <v>65413.467975377898</v>
      </c>
      <c r="J35" s="43">
        <f>+DATA!AB36*($O$67/$J$67)</f>
        <v>70876.32516637251</v>
      </c>
      <c r="K35" s="43">
        <f>+DATA!AC36*($O$67/$K$67)</f>
        <v>70948.416187834489</v>
      </c>
      <c r="L35" s="43" t="str">
        <f>+DATA!AD36</f>
        <v>NA</v>
      </c>
      <c r="M35" s="43">
        <f>+DATA!AE36*($O$67/$M$67)</f>
        <v>66742.011842934444</v>
      </c>
      <c r="N35" s="43">
        <f>+DATA!AF36*($O$67/$N$67)</f>
        <v>74406.602047201872</v>
      </c>
      <c r="O35" s="43">
        <f>+DATA!AG36*($O$67/$O$67)</f>
        <v>74759.425992779783</v>
      </c>
      <c r="P35" s="43" t="s">
        <v>145</v>
      </c>
      <c r="Q35" s="53"/>
      <c r="R35" s="58"/>
      <c r="S35" s="58"/>
      <c r="T35" s="58"/>
      <c r="U35" s="43"/>
      <c r="V35" s="43"/>
      <c r="W35" s="58"/>
      <c r="X35" s="43">
        <f>+DATA!CN36*($O$67/$I$67)</f>
        <v>81121.477357745011</v>
      </c>
      <c r="Y35" s="58" t="str">
        <f>+DATA!CO36</f>
        <v>NA</v>
      </c>
      <c r="Z35" s="58"/>
      <c r="AA35" s="58" t="e">
        <f>+DATA!CQ36*($O$67/$L$67)</f>
        <v>#VALUE!</v>
      </c>
      <c r="AB35" s="43" t="e">
        <f>+DATA!CR36*($O$67/$M$67)</f>
        <v>#VALUE!</v>
      </c>
      <c r="AC35" s="43" t="e">
        <f>+DATA!CS36*($O$67/$N$67)</f>
        <v>#VALUE!</v>
      </c>
      <c r="AD35" s="43" t="e">
        <f>+DATA!CT36*($O$67/$O$67)</f>
        <v>#VALUE!</v>
      </c>
    </row>
    <row r="36" spans="1:30">
      <c r="A36" s="12" t="str">
        <f>+DATA!A37</f>
        <v>New Mexico</v>
      </c>
      <c r="B36" s="43">
        <f>+DATA!T37*($O$67/$B$67)</f>
        <v>55237.720884520888</v>
      </c>
      <c r="C36" s="43">
        <f>+DATA!U37*($O$67/$C$67)</f>
        <v>57873.05807058447</v>
      </c>
      <c r="D36" s="43">
        <f>+DATA!V37*($O$67/$D$67)</f>
        <v>55603.333658810334</v>
      </c>
      <c r="E36" s="43">
        <f>+DATA!W37*($O$67/$E$67)</f>
        <v>56664.22301606433</v>
      </c>
      <c r="F36" s="43">
        <f>+DATA!X37*($O$67/$F$67)</f>
        <v>56359.351629052246</v>
      </c>
      <c r="G36" s="43">
        <f>+DATA!Y37*($O$67/$G$67)</f>
        <v>54516.424966799474</v>
      </c>
      <c r="H36" s="43">
        <f>+DATA!Z37*($O$67/$H$67)</f>
        <v>53041.283943616872</v>
      </c>
      <c r="I36" s="43">
        <f>+DATA!AA37*($O$67/$I$67)</f>
        <v>55618.13878735184</v>
      </c>
      <c r="J36" s="43">
        <f>+DATA!AB37*($O$67/$J$67)</f>
        <v>55219.304125214745</v>
      </c>
      <c r="K36" s="43">
        <f>+DATA!AC37*($O$67/$K$67)</f>
        <v>55361.382341400982</v>
      </c>
      <c r="L36" s="43" t="str">
        <f>+DATA!AD37</f>
        <v>NA</v>
      </c>
      <c r="M36" s="43">
        <f>+DATA!AE37*($O$67/$M$67)</f>
        <v>53995.76420550068</v>
      </c>
      <c r="N36" s="43">
        <f>+DATA!AF37*($O$67/$N$67)</f>
        <v>53873.590282994694</v>
      </c>
      <c r="O36" s="43">
        <f>+DATA!AG37*($O$67/$O$67)</f>
        <v>55094.924392097266</v>
      </c>
      <c r="P36" s="43">
        <f>+DATA!AH37*($O$67/$P$67)</f>
        <v>55004.742931478773</v>
      </c>
      <c r="Q36" s="53"/>
      <c r="R36" s="58"/>
      <c r="S36" s="58"/>
      <c r="T36" s="58"/>
      <c r="U36" s="43">
        <f>+DATA!CK37*($O$67/$F$67)</f>
        <v>58834.170264436056</v>
      </c>
      <c r="V36" s="43"/>
      <c r="W36" s="58"/>
      <c r="X36" s="43">
        <f>+DATA!CN37*($O$67/$I$67)</f>
        <v>43643.212390988374</v>
      </c>
      <c r="Y36" s="43">
        <f>+DATA!CO37*($O$67/$J$67)</f>
        <v>50918.006697084318</v>
      </c>
      <c r="Z36" s="43">
        <f>+DATA!CP37*($O$67/$K$67)</f>
        <v>52906.599542093325</v>
      </c>
      <c r="AA36" s="43" t="e">
        <f>+DATA!CQ37*($O$67/$L$67)</f>
        <v>#VALUE!</v>
      </c>
      <c r="AB36" s="43" t="e">
        <f>+DATA!CR37*($O$67/$M$67)</f>
        <v>#VALUE!</v>
      </c>
      <c r="AC36" s="43" t="e">
        <f>+DATA!CS37*($O$67/$N$67)</f>
        <v>#VALUE!</v>
      </c>
      <c r="AD36" s="43" t="e">
        <f>+DATA!CT37*($O$67/$O$67)</f>
        <v>#VALUE!</v>
      </c>
    </row>
    <row r="37" spans="1:30">
      <c r="A37" s="12" t="str">
        <f>+DATA!A38</f>
        <v>Oregon</v>
      </c>
      <c r="B37" s="43">
        <f>+DATA!T38*($O$67/$B$67)</f>
        <v>70841.774938574948</v>
      </c>
      <c r="C37" s="43">
        <f>+DATA!U38*($O$67/$C$67)</f>
        <v>72339.84492830871</v>
      </c>
      <c r="D37" s="43">
        <f>+DATA!V38*($O$67/$D$67)</f>
        <v>69637.327403017247</v>
      </c>
      <c r="E37" s="43">
        <f>+DATA!W38*($O$67/$E$67)</f>
        <v>73164.080160098936</v>
      </c>
      <c r="F37" s="43">
        <f>+DATA!X38*($O$67/$F$67)</f>
        <v>74731.299888504975</v>
      </c>
      <c r="G37" s="43">
        <f>+DATA!Y38*($O$67/$G$67)</f>
        <v>72956.639220894212</v>
      </c>
      <c r="H37" s="43">
        <f>+DATA!Z38*($O$67/$H$67)</f>
        <v>66815.778421060721</v>
      </c>
      <c r="I37" s="43">
        <f>+DATA!AA38*($O$67/$I$67)</f>
        <v>66675.560101764306</v>
      </c>
      <c r="J37" s="43">
        <f>+DATA!AB38*($O$67/$J$67)</f>
        <v>66407.983480735449</v>
      </c>
      <c r="K37" s="43">
        <f>+DATA!AC38*($O$67/$K$67)</f>
        <v>67712.330529286191</v>
      </c>
      <c r="L37" s="43" t="str">
        <f>+DATA!AD38</f>
        <v>NA</v>
      </c>
      <c r="M37" s="43">
        <f>+DATA!AE38*($O$67/$M$67)</f>
        <v>68545.75325618124</v>
      </c>
      <c r="N37" s="43">
        <f>+DATA!AF38*($O$67/$N$67)</f>
        <v>68758.191276493148</v>
      </c>
      <c r="O37" s="43">
        <f>+DATA!AG38*($O$67/$O$67)</f>
        <v>69562.619660620243</v>
      </c>
      <c r="P37" s="43">
        <f>+DATA!AH38*($O$67/$P$67)</f>
        <v>71683.74254813671</v>
      </c>
      <c r="Q37" s="53"/>
      <c r="R37" s="58"/>
      <c r="S37" s="58"/>
      <c r="T37" s="58"/>
      <c r="U37" s="43"/>
      <c r="V37" s="43"/>
      <c r="W37" s="58"/>
      <c r="X37" s="43">
        <f>+DATA!CN38*($O$67/$I$67)</f>
        <v>62192.246947313746</v>
      </c>
      <c r="Y37" s="43">
        <f>+DATA!CO38*($O$67/$J$67)</f>
        <v>65941.135067928262</v>
      </c>
      <c r="Z37" s="43">
        <f>+DATA!CP38*($O$67/$K$67)</f>
        <v>63603.797821533321</v>
      </c>
      <c r="AA37" s="43" t="e">
        <f>+DATA!CQ38*($O$67/$L$67)</f>
        <v>#VALUE!</v>
      </c>
      <c r="AB37" s="43" t="e">
        <f>+DATA!CR38*($O$67/$M$67)</f>
        <v>#VALUE!</v>
      </c>
      <c r="AC37" s="43" t="e">
        <f>+DATA!CS38*($O$67/$N$67)</f>
        <v>#VALUE!</v>
      </c>
      <c r="AD37" s="43" t="e">
        <f>+DATA!CT38*($O$67/$O$67)</f>
        <v>#VALUE!</v>
      </c>
    </row>
    <row r="38" spans="1:30">
      <c r="A38" s="12" t="str">
        <f>+DATA!A39</f>
        <v>Utah</v>
      </c>
      <c r="B38" s="43">
        <f>+DATA!T39*($O$67/$B$67)</f>
        <v>56188.464864864865</v>
      </c>
      <c r="C38" s="43">
        <f>+DATA!U39*($O$67/$C$67)</f>
        <v>59163.162444527712</v>
      </c>
      <c r="D38" s="43">
        <f>+DATA!V39*($O$67/$D$67)</f>
        <v>56534.848718269357</v>
      </c>
      <c r="E38" s="43">
        <f>+DATA!W39*($O$67/$E$67)</f>
        <v>59572.531467480221</v>
      </c>
      <c r="F38" s="43">
        <f>+DATA!X39*($O$67/$F$67)</f>
        <v>60767.588889710969</v>
      </c>
      <c r="G38" s="43">
        <f>+DATA!Y39*($O$67/$G$67)</f>
        <v>57101.735281097841</v>
      </c>
      <c r="H38" s="43">
        <f>+DATA!Z39*($O$67/$H$67)</f>
        <v>54206.57177177375</v>
      </c>
      <c r="I38" s="43">
        <f>+DATA!AA39*($O$67/$I$67)</f>
        <v>56663.402118021695</v>
      </c>
      <c r="J38" s="43">
        <f>+DATA!AB39*($O$67/$J$67)</f>
        <v>56675.097651039359</v>
      </c>
      <c r="K38" s="43">
        <f>+DATA!AC39*($O$67/$K$67)</f>
        <v>59388.324961125618</v>
      </c>
      <c r="L38" s="43" t="str">
        <f>+DATA!AD39</f>
        <v>NA</v>
      </c>
      <c r="M38" s="43">
        <f>+DATA!AE39*($O$67/$M$67)</f>
        <v>58213.666091367108</v>
      </c>
      <c r="N38" s="43">
        <f>+DATA!AF39*($O$67/$N$67)</f>
        <v>58691.290513612134</v>
      </c>
      <c r="O38" s="43">
        <f>+DATA!AG39*($O$67/$O$67)</f>
        <v>58887.339679358716</v>
      </c>
      <c r="P38" s="43">
        <f>+DATA!AH39*($O$67/$P$67)</f>
        <v>59721.559163683312</v>
      </c>
      <c r="Q38" s="53"/>
      <c r="R38" s="58"/>
      <c r="S38" s="58"/>
      <c r="T38" s="58"/>
      <c r="U38" s="43">
        <f>+DATA!CK39*($O$67/$F$67)</f>
        <v>54550.644025229369</v>
      </c>
      <c r="V38" s="43"/>
      <c r="W38" s="58"/>
      <c r="X38" s="58" t="str">
        <f>+DATA!CN39</f>
        <v>NA</v>
      </c>
      <c r="Y38" s="58" t="str">
        <f>+DATA!CO39</f>
        <v>NA</v>
      </c>
      <c r="Z38" s="58"/>
      <c r="AA38" s="58" t="e">
        <f>+DATA!CQ39*($O$67/$L$67)</f>
        <v>#VALUE!</v>
      </c>
      <c r="AB38" s="43" t="e">
        <f>+DATA!CR39*($O$67/$M$67)</f>
        <v>#VALUE!</v>
      </c>
      <c r="AC38" s="43" t="e">
        <f>+DATA!CS39*($O$67/$N$67)</f>
        <v>#VALUE!</v>
      </c>
      <c r="AD38" s="43" t="e">
        <f>+DATA!CT39*($O$67/$O$67)</f>
        <v>#VALUE!</v>
      </c>
    </row>
    <row r="39" spans="1:30">
      <c r="A39" s="12" t="str">
        <f>+DATA!A40</f>
        <v>Washington</v>
      </c>
      <c r="B39" s="43">
        <f>+DATA!T40*($O$67/$B$67)</f>
        <v>63723.804422604422</v>
      </c>
      <c r="C39" s="43">
        <f>+DATA!U40*($O$67/$C$67)</f>
        <v>64061.398938398743</v>
      </c>
      <c r="D39" s="43">
        <f>+DATA!V40*($O$67/$D$67)</f>
        <v>64184.376416726132</v>
      </c>
      <c r="E39" s="43">
        <f>+DATA!W40*($O$67/$E$67)</f>
        <v>66062.292336484767</v>
      </c>
      <c r="F39" s="43">
        <f>+DATA!X40*($O$67/$F$67)</f>
        <v>65590.674814678903</v>
      </c>
      <c r="G39" s="43">
        <f>+DATA!Y40*($O$67/$G$67)</f>
        <v>63438.926073483854</v>
      </c>
      <c r="H39" s="43">
        <f>+DATA!Z40*($O$67/$H$67)</f>
        <v>61896.468341295906</v>
      </c>
      <c r="I39" s="43">
        <f>+DATA!AA40*($O$67/$I$67)</f>
        <v>60975.607963487579</v>
      </c>
      <c r="J39" s="43">
        <f>+DATA!AB40*($O$67/$J$67)</f>
        <v>60749.073493272532</v>
      </c>
      <c r="K39" s="43">
        <f>+DATA!AC40*($O$67/$K$67)</f>
        <v>61977.75884448232</v>
      </c>
      <c r="L39" s="43" t="str">
        <f>+DATA!AD40</f>
        <v>NA</v>
      </c>
      <c r="M39" s="43">
        <f>+DATA!AE40*($O$67/$M$67)</f>
        <v>63956.886308408022</v>
      </c>
      <c r="N39" s="43">
        <f>+DATA!AF40*($O$67/$N$67)</f>
        <v>64193.170702208277</v>
      </c>
      <c r="O39" s="43">
        <f>+DATA!AG40*($O$67/$O$67)</f>
        <v>68380.287128712866</v>
      </c>
      <c r="P39" s="43">
        <f>+DATA!AH40*($O$67/$P$67)</f>
        <v>68767.653392338922</v>
      </c>
      <c r="Q39" s="53"/>
      <c r="R39" s="58"/>
      <c r="S39" s="58"/>
      <c r="T39" s="58"/>
      <c r="U39" s="43">
        <f>+DATA!CK40*($O$67/$F$67)</f>
        <v>63574.626456914513</v>
      </c>
      <c r="V39" s="43"/>
      <c r="W39" s="58"/>
      <c r="X39" s="43">
        <f>+DATA!CN40*($O$67/$I$67)</f>
        <v>60713.782568700823</v>
      </c>
      <c r="Y39" s="43">
        <f>+DATA!CO40*($O$67/$J$67)</f>
        <v>58521.283338147376</v>
      </c>
      <c r="Z39" s="43">
        <f>+DATA!CP40*($O$67/$K$67)</f>
        <v>61434.322019560299</v>
      </c>
      <c r="AA39" s="43" t="e">
        <f>+DATA!CQ40*($O$67/$L$67)</f>
        <v>#VALUE!</v>
      </c>
      <c r="AB39" s="43" t="e">
        <f>+DATA!CR40*($O$67/$M$67)</f>
        <v>#VALUE!</v>
      </c>
      <c r="AC39" s="43" t="e">
        <f>+DATA!CS40*($O$67/$N$67)</f>
        <v>#VALUE!</v>
      </c>
      <c r="AD39" s="43" t="e">
        <f>+DATA!CT40*($O$67/$O$67)</f>
        <v>#VALUE!</v>
      </c>
    </row>
    <row r="40" spans="1:30">
      <c r="A40" s="12" t="str">
        <f>+DATA!A41</f>
        <v>Wyoming</v>
      </c>
      <c r="B40" s="43">
        <f>+DATA!T41*($O$67/$B$67)</f>
        <v>60276.411793611798</v>
      </c>
      <c r="C40" s="43">
        <f>+DATA!U41*($O$67/$C$67)</f>
        <v>70013.34575865473</v>
      </c>
      <c r="D40" s="43">
        <f>+DATA!V41*($O$67/$D$67)</f>
        <v>67622.016468111658</v>
      </c>
      <c r="E40" s="43">
        <f>+DATA!W41*($O$67/$E$67)</f>
        <v>70343.061104251028</v>
      </c>
      <c r="F40" s="43">
        <f>+DATA!X41*($O$67/$F$67)</f>
        <v>67807.62320561253</v>
      </c>
      <c r="G40" s="43">
        <f>+DATA!Y41*($O$67/$G$67)</f>
        <v>66755.756529437815</v>
      </c>
      <c r="H40" s="43">
        <f>+DATA!Z41*($O$67/$H$67)</f>
        <v>64890.187324868115</v>
      </c>
      <c r="I40" s="43">
        <f>+DATA!AA41*($O$67/$I$67)</f>
        <v>63998.583092660403</v>
      </c>
      <c r="J40" s="43">
        <f>+DATA!AB41*($O$67/$J$67)</f>
        <v>62649.075481225198</v>
      </c>
      <c r="K40" s="43">
        <f>+DATA!AC41*($O$67/$K$67)</f>
        <v>62215.137269075007</v>
      </c>
      <c r="L40" s="43" t="str">
        <f>+DATA!AD41</f>
        <v>NA</v>
      </c>
      <c r="M40" s="43">
        <f>+DATA!AE41*($O$67/$M$67)</f>
        <v>60292.910449350849</v>
      </c>
      <c r="N40" s="43">
        <f>+DATA!AF41*($O$67/$N$67)</f>
        <v>59625.764803312639</v>
      </c>
      <c r="O40" s="61">
        <f>+DATA!AG41*($O$67/$O$67)</f>
        <v>60337.657045840409</v>
      </c>
      <c r="P40" s="43">
        <f>+DATA!AH41*($O$67/$P$67)</f>
        <v>58831.022490212265</v>
      </c>
      <c r="Q40" s="53"/>
      <c r="R40" s="58"/>
      <c r="S40" s="58"/>
      <c r="T40" s="58"/>
      <c r="U40" s="51"/>
      <c r="V40" s="43"/>
      <c r="W40" s="58"/>
      <c r="X40" s="58"/>
      <c r="Y40" s="58"/>
      <c r="Z40" s="58"/>
      <c r="AA40" s="58" t="e">
        <f>+DATA!CQ41*($O$67/$L$67)</f>
        <v>#VALUE!</v>
      </c>
      <c r="AB40" s="43" t="e">
        <f>+DATA!CR41*($O$67/$M$67)</f>
        <v>#VALUE!</v>
      </c>
      <c r="AC40" s="43" t="e">
        <f>+DATA!CS41*($O$67/$N$67)</f>
        <v>#VALUE!</v>
      </c>
      <c r="AD40" s="43" t="e">
        <f>+DATA!CT41*($O$67/$O$67)</f>
        <v>#VALUE!</v>
      </c>
    </row>
    <row r="41" spans="1:30" s="92" customFormat="1">
      <c r="A41" s="89"/>
      <c r="B41" s="90"/>
      <c r="C41" s="75"/>
      <c r="D41" s="75"/>
      <c r="E41" s="75"/>
      <c r="F41" s="75"/>
      <c r="G41" s="90"/>
      <c r="H41" s="75"/>
      <c r="I41" s="75"/>
      <c r="J41" s="75"/>
      <c r="K41" s="75"/>
      <c r="L41" s="75"/>
      <c r="M41" s="75"/>
      <c r="N41" s="75"/>
      <c r="O41" s="43"/>
      <c r="P41" s="43"/>
      <c r="Q41" s="91"/>
      <c r="R41" s="90"/>
      <c r="S41" s="90"/>
      <c r="T41" s="90"/>
      <c r="U41" s="43"/>
      <c r="V41" s="90"/>
      <c r="W41" s="90"/>
      <c r="X41" s="90"/>
      <c r="Y41" s="90"/>
      <c r="Z41" s="90"/>
      <c r="AA41" s="90"/>
      <c r="AB41" s="43">
        <f>+DATA!CR42*($O$67/$M$67)</f>
        <v>0</v>
      </c>
      <c r="AC41" s="43">
        <f>+DATA!CS42*($O$67/$N$67)</f>
        <v>0</v>
      </c>
      <c r="AD41" s="43">
        <f>+DATA!CT42*($O$67/$O$67)</f>
        <v>0</v>
      </c>
    </row>
    <row r="42" spans="1:30">
      <c r="A42" s="12" t="str">
        <f>+DATA!A43</f>
        <v>Illinois</v>
      </c>
      <c r="B42" s="43">
        <f>+DATA!T43*($O$67/$B$67)</f>
        <v>77326.75675675676</v>
      </c>
      <c r="C42" s="43">
        <f>+DATA!U43*($O$67/$C$67)</f>
        <v>76780.001036908609</v>
      </c>
      <c r="D42" s="43">
        <f>+DATA!V43*($O$67/$D$67)</f>
        <v>74733.914214011107</v>
      </c>
      <c r="E42" s="43">
        <f>+DATA!W43*($O$67/$E$67)</f>
        <v>78972.120722391934</v>
      </c>
      <c r="F42" s="43">
        <f>+DATA!X43*($O$67/$F$67)</f>
        <v>79618.652432124829</v>
      </c>
      <c r="G42" s="43">
        <f>+DATA!Y43*($O$67/$G$67)</f>
        <v>78237.442231075707</v>
      </c>
      <c r="H42" s="43">
        <f>+DATA!Z43*($O$67/$H$67)</f>
        <v>76982.116382412263</v>
      </c>
      <c r="I42" s="43">
        <f>+DATA!AA43*($O$67/$I$67)</f>
        <v>75699.076140120727</v>
      </c>
      <c r="J42" s="43">
        <f>+DATA!AB43*($O$67/$J$67)</f>
        <v>75066.272876397445</v>
      </c>
      <c r="K42" s="43">
        <f>+DATA!AC43*($O$67/$K$67)</f>
        <v>76281.113556164302</v>
      </c>
      <c r="L42" s="43" t="str">
        <f>+DATA!AD43</f>
        <v>NA</v>
      </c>
      <c r="M42" s="43">
        <f>+DATA!AE43*($O$67/$M$67)</f>
        <v>80298.022005530816</v>
      </c>
      <c r="N42" s="43">
        <f>+DATA!AF43*($O$67/$N$67)</f>
        <v>79230.717786412657</v>
      </c>
      <c r="O42" s="43">
        <f>+DATA!AG43*($O$67/$O$67)</f>
        <v>79566.442896299675</v>
      </c>
      <c r="P42" s="43">
        <f>+DATA!AH43*($O$67/$P$67)</f>
        <v>80612.952994717474</v>
      </c>
      <c r="Q42" s="53"/>
      <c r="R42" s="58"/>
      <c r="S42" s="58"/>
      <c r="T42" s="58"/>
      <c r="U42" s="43"/>
      <c r="V42" s="43"/>
      <c r="W42" s="58"/>
      <c r="X42" s="43">
        <f>+DATA!CN43*($O$67/$I$67)</f>
        <v>79115.850245894093</v>
      </c>
      <c r="Y42" s="43">
        <f>+DATA!CO43*($O$67/$J$67)</f>
        <v>79139.042246590499</v>
      </c>
      <c r="Z42" s="43">
        <f>+DATA!CP43*($O$67/$K$67)</f>
        <v>81515.558386273799</v>
      </c>
      <c r="AA42" s="43" t="e">
        <f>+DATA!CQ43*($O$67/$L$67)</f>
        <v>#VALUE!</v>
      </c>
      <c r="AB42" s="43" t="e">
        <f>+DATA!CR43*($O$67/$M$67)</f>
        <v>#VALUE!</v>
      </c>
      <c r="AC42" s="43" t="e">
        <f>+DATA!CS43*($O$67/$N$67)</f>
        <v>#VALUE!</v>
      </c>
      <c r="AD42" s="43" t="e">
        <f>+DATA!CT43*($O$67/$O$67)</f>
        <v>#VALUE!</v>
      </c>
    </row>
    <row r="43" spans="1:30">
      <c r="A43" s="12" t="str">
        <f>+DATA!A44</f>
        <v>Indiana</v>
      </c>
      <c r="B43" s="43">
        <f>+DATA!T44*($O$67/$B$67)</f>
        <v>56811.366093366094</v>
      </c>
      <c r="C43" s="43">
        <f>+DATA!U44*($O$67/$C$67)</f>
        <v>54398.547659602053</v>
      </c>
      <c r="D43" s="43">
        <f>+DATA!V44*($O$67/$D$67)</f>
        <v>52741.653356772149</v>
      </c>
      <c r="E43" s="43">
        <f>+DATA!W44*($O$67/$E$67)</f>
        <v>54907.08203486626</v>
      </c>
      <c r="F43" s="43">
        <f>+DATA!X44*($O$67/$F$67)</f>
        <v>54086.611032488159</v>
      </c>
      <c r="G43" s="43">
        <f>+DATA!Y44*($O$67/$G$67)</f>
        <v>50836.106241699876</v>
      </c>
      <c r="H43" s="43">
        <f>+DATA!Z44*($O$67/$H$67)</f>
        <v>48153.843029752396</v>
      </c>
      <c r="I43" s="43">
        <f>+DATA!AA44*($O$67/$I$67)</f>
        <v>50663.788294599988</v>
      </c>
      <c r="J43" s="43">
        <f>+DATA!AB44*($O$67/$J$67)</f>
        <v>49232.019739392599</v>
      </c>
      <c r="K43" s="43">
        <f>+DATA!AC44*($O$67/$K$67)</f>
        <v>53974.278753246013</v>
      </c>
      <c r="L43" s="43" t="str">
        <f>+DATA!AD44</f>
        <v>NA</v>
      </c>
      <c r="M43" s="43">
        <f>+DATA!AE44*($O$67/$M$67)</f>
        <v>54049.605507682449</v>
      </c>
      <c r="N43" s="43">
        <f>+DATA!AF44*($O$67/$N$67)</f>
        <v>51704.190374286998</v>
      </c>
      <c r="O43" s="43">
        <f>+DATA!AG44*($O$67/$O$67)</f>
        <v>52178.248051027636</v>
      </c>
      <c r="P43" s="43">
        <f>+DATA!AH44*($O$67/$P$67)</f>
        <v>51386.958384426762</v>
      </c>
      <c r="Q43" s="53"/>
      <c r="R43" s="58"/>
      <c r="S43" s="58"/>
      <c r="T43" s="58"/>
      <c r="U43" s="43"/>
      <c r="V43" s="43"/>
      <c r="W43" s="58"/>
      <c r="X43" s="58"/>
      <c r="Y43" s="58"/>
      <c r="Z43" s="58"/>
      <c r="AA43" s="58" t="e">
        <f>+DATA!CQ44*($O$67/$L$67)</f>
        <v>#VALUE!</v>
      </c>
      <c r="AB43" s="43" t="e">
        <f>+DATA!CR44*($O$67/$M$67)</f>
        <v>#VALUE!</v>
      </c>
      <c r="AC43" s="43" t="e">
        <f>+DATA!CS44*($O$67/$N$67)</f>
        <v>#VALUE!</v>
      </c>
      <c r="AD43" s="43" t="e">
        <f>+DATA!CT44*($O$67/$O$67)</f>
        <v>#VALUE!</v>
      </c>
    </row>
    <row r="44" spans="1:30">
      <c r="A44" s="12" t="str">
        <f>+DATA!A45</f>
        <v>Iowa</v>
      </c>
      <c r="B44" s="43">
        <f>+DATA!T45*($O$67/$B$67)</f>
        <v>58460.667321867324</v>
      </c>
      <c r="C44" s="43">
        <f>+DATA!U45*($O$67/$C$67)</f>
        <v>59980.661976442549</v>
      </c>
      <c r="D44" s="43">
        <f>+DATA!V45*($O$67/$D$67)</f>
        <v>59579.584567543694</v>
      </c>
      <c r="E44" s="43">
        <f>+DATA!W45*($O$67/$E$67)</f>
        <v>62819.565233646397</v>
      </c>
      <c r="F44" s="43">
        <f>+DATA!X45*($O$67/$F$67)</f>
        <v>62440.007483855341</v>
      </c>
      <c r="G44" s="43">
        <f>+DATA!Y45*($O$67/$G$67)</f>
        <v>61203.47321823817</v>
      </c>
      <c r="H44" s="43">
        <f>+DATA!Z45*($O$67/$H$67)</f>
        <v>57856.596876764226</v>
      </c>
      <c r="I44" s="43">
        <f>+DATA!AA45*($O$67/$I$67)</f>
        <v>58167.506333667363</v>
      </c>
      <c r="J44" s="43">
        <f>+DATA!AB45*($O$67/$J$67)</f>
        <v>60344.196168745082</v>
      </c>
      <c r="K44" s="43">
        <f>+DATA!AC45*($O$67/$K$67)</f>
        <v>61820.609784816996</v>
      </c>
      <c r="L44" s="43" t="str">
        <f>+DATA!AD45</f>
        <v>NA</v>
      </c>
      <c r="M44" s="43">
        <f>+DATA!AE45*($O$67/$M$67)</f>
        <v>61101.495304000331</v>
      </c>
      <c r="N44" s="43">
        <f>+DATA!AF45*($O$67/$N$67)</f>
        <v>60664.053784975258</v>
      </c>
      <c r="O44" s="43">
        <f>+DATA!AG45*($O$67/$O$67)</f>
        <v>60880.465306122453</v>
      </c>
      <c r="P44" s="43">
        <f>+DATA!AH45*($O$67/$P$67)</f>
        <v>60299.778638715696</v>
      </c>
      <c r="Q44" s="53"/>
      <c r="R44" s="58"/>
      <c r="S44" s="58"/>
      <c r="T44" s="58"/>
      <c r="U44" s="43"/>
      <c r="V44" s="43"/>
      <c r="W44" s="58"/>
      <c r="X44" s="43">
        <f>+DATA!CN45*($O$67/$I$67)</f>
        <v>60070.309364436936</v>
      </c>
      <c r="Y44" s="43">
        <f>+DATA!CO45*($O$67/$J$67)</f>
        <v>60254.51839418101</v>
      </c>
      <c r="Z44" s="43">
        <f>+DATA!CP45*($O$67/$K$67)</f>
        <v>62184.596648512794</v>
      </c>
      <c r="AA44" s="43" t="e">
        <f>+DATA!CQ45*($O$67/$L$67)</f>
        <v>#VALUE!</v>
      </c>
      <c r="AB44" s="43" t="e">
        <f>+DATA!CR45*($O$67/$M$67)</f>
        <v>#VALUE!</v>
      </c>
      <c r="AC44" s="43" t="e">
        <f>+DATA!CS45*($O$67/$N$67)</f>
        <v>#VALUE!</v>
      </c>
      <c r="AD44" s="43" t="e">
        <f>+DATA!CT45*($O$67/$O$67)</f>
        <v>#VALUE!</v>
      </c>
    </row>
    <row r="45" spans="1:30">
      <c r="A45" s="12" t="str">
        <f>+DATA!A46</f>
        <v>Kansas</v>
      </c>
      <c r="B45" s="43">
        <f>+DATA!T46*($O$67/$B$67)</f>
        <v>56723.100737100736</v>
      </c>
      <c r="C45" s="43">
        <f>+DATA!U46*($O$67/$C$67)</f>
        <v>57118.317573796885</v>
      </c>
      <c r="D45" s="43">
        <f>+DATA!V46*($O$67/$D$67)</f>
        <v>54861.712674399787</v>
      </c>
      <c r="E45" s="43">
        <f>+DATA!W46*($O$67/$E$67)</f>
        <v>57587.358111728674</v>
      </c>
      <c r="F45" s="43">
        <f>+DATA!X46*($O$67/$F$67)</f>
        <v>57523.95891335023</v>
      </c>
      <c r="G45" s="43">
        <f>+DATA!Y46*($O$67/$G$67)</f>
        <v>52556.99601593626</v>
      </c>
      <c r="H45" s="43">
        <f>+DATA!Z46*($O$67/$H$67)</f>
        <v>52064.689785701063</v>
      </c>
      <c r="I45" s="43">
        <f>+DATA!AA46*($O$67/$I$67)</f>
        <v>58623.91768000483</v>
      </c>
      <c r="J45" s="43">
        <f>+DATA!AB46*($O$67/$J$67)</f>
        <v>57763.499619011869</v>
      </c>
      <c r="K45" s="43">
        <f>+DATA!AC46*($O$67/$K$67)</f>
        <v>59018.289345232486</v>
      </c>
      <c r="L45" s="43" t="str">
        <f>+DATA!AD46</f>
        <v>NA</v>
      </c>
      <c r="M45" s="43">
        <f>+DATA!AE46*($O$67/$M$67)</f>
        <v>53882.398283135946</v>
      </c>
      <c r="N45" s="43">
        <f>+DATA!AF46*($O$67/$N$67)</f>
        <v>53488.447196305649</v>
      </c>
      <c r="O45" s="43">
        <f>+DATA!AG46*($O$67/$O$67)</f>
        <v>53745.765453495093</v>
      </c>
      <c r="P45" s="43">
        <f>+DATA!AH46*($O$67/$P$67)</f>
        <v>53403.277138280871</v>
      </c>
      <c r="Q45" s="53"/>
      <c r="R45" s="58"/>
      <c r="S45" s="58"/>
      <c r="T45" s="58"/>
      <c r="U45" s="43"/>
      <c r="V45" s="43">
        <f>+DATA!CL46*($O$67/$G$67)</f>
        <v>60517.389110225769</v>
      </c>
      <c r="W45" s="43">
        <f>+DATA!CM46*($O$67/$H$67)</f>
        <v>58450.673312021441</v>
      </c>
      <c r="X45" s="43">
        <f>+DATA!CN46*($O$67/$I$67)</f>
        <v>44878.967731070297</v>
      </c>
      <c r="Y45" s="43">
        <f>+DATA!CO46*($O$67/$J$67)</f>
        <v>44243.189463529889</v>
      </c>
      <c r="Z45" s="43">
        <f>+DATA!CP46*($O$67/$K$67)</f>
        <v>45003.060437318913</v>
      </c>
      <c r="AA45" s="43" t="e">
        <f>+DATA!CQ46*($O$67/$L$67)</f>
        <v>#VALUE!</v>
      </c>
      <c r="AB45" s="43" t="e">
        <f>+DATA!CR46*($O$67/$M$67)</f>
        <v>#VALUE!</v>
      </c>
      <c r="AC45" s="43" t="e">
        <f>+DATA!CS46*($O$67/$N$67)</f>
        <v>#VALUE!</v>
      </c>
      <c r="AD45" s="43" t="e">
        <f>+DATA!CT46*($O$67/$O$67)</f>
        <v>#VALUE!</v>
      </c>
    </row>
    <row r="46" spans="1:30">
      <c r="A46" s="12" t="str">
        <f>+DATA!A47</f>
        <v>Michigan</v>
      </c>
      <c r="B46" s="43">
        <f>+DATA!T47*($O$67/$B$67)</f>
        <v>85099.151842751846</v>
      </c>
      <c r="C46" s="43">
        <f>+DATA!U47*($O$67/$C$67)</f>
        <v>85467.29114840804</v>
      </c>
      <c r="D46" s="43">
        <f>+DATA!V47*($O$67/$D$67)</f>
        <v>82542.938758559831</v>
      </c>
      <c r="E46" s="43">
        <f>+DATA!W47*($O$67/$E$67)</f>
        <v>86531.842626746526</v>
      </c>
      <c r="F46" s="43">
        <f>+DATA!X47*($O$67/$F$67)</f>
        <v>85792.296502818223</v>
      </c>
      <c r="G46" s="43">
        <f>+DATA!Y47*($O$67/$G$67)</f>
        <v>82740.153165117328</v>
      </c>
      <c r="H46" s="43">
        <f>+DATA!Z47*($O$67/$H$67)</f>
        <v>79168.483600125997</v>
      </c>
      <c r="I46" s="43">
        <f>+DATA!AA47*($O$67/$I$67)</f>
        <v>80119.073924885539</v>
      </c>
      <c r="J46" s="43">
        <f>+DATA!AB47*($O$67/$J$67)</f>
        <v>78917.996756047447</v>
      </c>
      <c r="K46" s="43">
        <f>+DATA!AC47*($O$67/$K$67)</f>
        <v>80255.407809975048</v>
      </c>
      <c r="L46" s="43" t="str">
        <f>+DATA!AD47</f>
        <v>NA</v>
      </c>
      <c r="M46" s="43">
        <f>+DATA!AE47*($O$67/$M$67)</f>
        <v>79682.364670091163</v>
      </c>
      <c r="N46" s="43">
        <f>+DATA!AF47*($O$67/$N$67)</f>
        <v>80309.200067552752</v>
      </c>
      <c r="O46" s="43">
        <f>+DATA!AG47*($O$67/$O$67)</f>
        <v>79736.937619229298</v>
      </c>
      <c r="P46" s="43">
        <f>+DATA!AH47*($O$67/$P$67)</f>
        <v>78601.968122299702</v>
      </c>
      <c r="Q46" s="53"/>
      <c r="R46" s="58"/>
      <c r="S46" s="58"/>
      <c r="T46" s="58"/>
      <c r="U46" s="43"/>
      <c r="V46" s="43"/>
      <c r="W46" s="58"/>
      <c r="X46" s="43">
        <f>+DATA!CN47*($O$67/$I$67)</f>
        <v>67905.763651280198</v>
      </c>
      <c r="Y46" s="43">
        <f>+DATA!CO47*($O$67/$J$67)</f>
        <v>68894.616203962898</v>
      </c>
      <c r="Z46" s="43">
        <f>+DATA!CP47*($O$67/$K$67)</f>
        <v>68874.713558106421</v>
      </c>
      <c r="AA46" s="43" t="e">
        <f>+DATA!CQ47*($O$67/$L$67)</f>
        <v>#VALUE!</v>
      </c>
      <c r="AB46" s="43" t="e">
        <f>+DATA!CR47*($O$67/$M$67)</f>
        <v>#VALUE!</v>
      </c>
      <c r="AC46" s="43" t="e">
        <f>+DATA!CS47*($O$67/$N$67)</f>
        <v>#VALUE!</v>
      </c>
      <c r="AD46" s="43" t="e">
        <f>+DATA!CT47*($O$67/$O$67)</f>
        <v>#VALUE!</v>
      </c>
    </row>
    <row r="47" spans="1:30">
      <c r="A47" s="12" t="str">
        <f>+DATA!A48</f>
        <v>Minnesota</v>
      </c>
      <c r="B47" s="43">
        <f>+DATA!T48*($O$67/$B$67)</f>
        <v>73044.626044226054</v>
      </c>
      <c r="C47" s="43">
        <f>+DATA!U48*($O$67/$C$67)</f>
        <v>72852.786036602047</v>
      </c>
      <c r="D47" s="43">
        <f>+DATA!V48*($O$67/$D$67)</f>
        <v>71758.603422220724</v>
      </c>
      <c r="E47" s="43">
        <f>+DATA!W48*($O$67/$E$67)</f>
        <v>72963.012617733431</v>
      </c>
      <c r="F47" s="43">
        <f>+DATA!X48*($O$67/$F$67)</f>
        <v>71572.406287012884</v>
      </c>
      <c r="G47" s="43">
        <f>+DATA!Y48*($O$67/$G$67)</f>
        <v>68512.995130588766</v>
      </c>
      <c r="H47" s="43">
        <f>+DATA!Z48*($O$67/$H$67)</f>
        <v>66569.064852800351</v>
      </c>
      <c r="I47" s="43">
        <f>+DATA!AA48*($O$67/$I$67)</f>
        <v>68550.34672274279</v>
      </c>
      <c r="J47" s="43">
        <f>+DATA!AB48*($O$67/$J$67)</f>
        <v>70288.843057363221</v>
      </c>
      <c r="K47" s="43">
        <f>+DATA!AC48*($O$67/$K$67)</f>
        <v>73645.568189459736</v>
      </c>
      <c r="L47" s="43" t="str">
        <f>+DATA!AD48</f>
        <v>NA</v>
      </c>
      <c r="M47" s="43">
        <f>+DATA!AE48*($O$67/$M$67)</f>
        <v>73289.538490962528</v>
      </c>
      <c r="N47" s="43">
        <f>+DATA!AF48*($O$67/$N$67)</f>
        <v>73918.71545294307</v>
      </c>
      <c r="O47" s="43">
        <f>+DATA!AG48*($O$67/$O$67)</f>
        <v>71907.866079295156</v>
      </c>
      <c r="P47" s="43">
        <f>+DATA!AH48*($O$67/$P$67)</f>
        <v>73840.347411443421</v>
      </c>
      <c r="Q47" s="53"/>
      <c r="R47" s="58"/>
      <c r="S47" s="58"/>
      <c r="T47" s="58"/>
      <c r="U47" s="43"/>
      <c r="V47" s="43"/>
      <c r="W47" s="58"/>
      <c r="X47" s="43">
        <f>+DATA!CN48*($O$67/$I$67)</f>
        <v>67811.499419789441</v>
      </c>
      <c r="Y47" s="43">
        <f>+DATA!CO48*($O$67/$J$67)</f>
        <v>69447.227041742415</v>
      </c>
      <c r="Z47" s="43">
        <f>+DATA!CP48*($O$67/$K$67)</f>
        <v>72918.419373641955</v>
      </c>
      <c r="AA47" s="43" t="e">
        <f>+DATA!CQ48*($O$67/$L$67)</f>
        <v>#VALUE!</v>
      </c>
      <c r="AB47" s="43" t="e">
        <f>+DATA!CR48*($O$67/$M$67)</f>
        <v>#VALUE!</v>
      </c>
      <c r="AC47" s="43" t="e">
        <f>+DATA!CS48*($O$67/$N$67)</f>
        <v>#VALUE!</v>
      </c>
      <c r="AD47" s="43" t="e">
        <f>+DATA!CT48*($O$67/$O$67)</f>
        <v>#VALUE!</v>
      </c>
    </row>
    <row r="48" spans="1:30">
      <c r="A48" s="12" t="str">
        <f>+DATA!A49</f>
        <v>Missouri</v>
      </c>
      <c r="B48" s="43">
        <f>+DATA!T49*($O$67/$B$67)</f>
        <v>63081.989189189189</v>
      </c>
      <c r="C48" s="43">
        <f>+DATA!U49*($O$67/$C$67)</f>
        <v>62484.588013672983</v>
      </c>
      <c r="D48" s="43">
        <f>+DATA!V49*($O$67/$D$67)</f>
        <v>61635.255319195574</v>
      </c>
      <c r="E48" s="43">
        <f>+DATA!W49*($O$67/$E$67)</f>
        <v>63992.307444127422</v>
      </c>
      <c r="F48" s="43">
        <f>+DATA!X49*($O$67/$F$67)</f>
        <v>63354.010851947693</v>
      </c>
      <c r="G48" s="43">
        <f>+DATA!Y49*($O$67/$G$67)</f>
        <v>61449.963700752553</v>
      </c>
      <c r="H48" s="43">
        <f>+DATA!Z49*($O$67/$H$67)</f>
        <v>55751.001285892642</v>
      </c>
      <c r="I48" s="43">
        <f>+DATA!AA49*($O$67/$I$67)</f>
        <v>54042.675317998073</v>
      </c>
      <c r="J48" s="43">
        <f>+DATA!AB49*($O$67/$J$67)</f>
        <v>54618.395578328964</v>
      </c>
      <c r="K48" s="43">
        <f>+DATA!AC49*($O$67/$K$67)</f>
        <v>55537.654459878329</v>
      </c>
      <c r="L48" s="43" t="str">
        <f>+DATA!AD49</f>
        <v>NA</v>
      </c>
      <c r="M48" s="43">
        <f>+DATA!AE49*($O$67/$M$67)</f>
        <v>58067.888147259524</v>
      </c>
      <c r="N48" s="43">
        <f>+DATA!AF49*($O$67/$N$67)</f>
        <v>56504.865731249331</v>
      </c>
      <c r="O48" s="43">
        <f>+DATA!AG49*($O$67/$O$67)</f>
        <v>56673.837962962964</v>
      </c>
      <c r="P48" s="43">
        <f>+DATA!AH49*($O$67/$P$67)</f>
        <v>56121.330290509562</v>
      </c>
      <c r="Q48" s="53"/>
      <c r="R48" s="58"/>
      <c r="S48" s="58"/>
      <c r="T48" s="58"/>
      <c r="U48" s="43">
        <f>+DATA!CK49*($O$67/$F$67)</f>
        <v>58666.136269113158</v>
      </c>
      <c r="V48" s="43">
        <f>+DATA!CL49*($O$67/$G$67)</f>
        <v>61060.349712262076</v>
      </c>
      <c r="W48" s="58" t="str">
        <f>+DATA!CM49</f>
        <v>NA</v>
      </c>
      <c r="X48" s="58" t="str">
        <f>+DATA!CN49</f>
        <v>NA</v>
      </c>
      <c r="Y48" s="58" t="str">
        <f>+DATA!CO49</f>
        <v>NA</v>
      </c>
      <c r="Z48" s="58"/>
      <c r="AA48" s="58" t="e">
        <f>+DATA!CQ49*($O$67/$L$67)</f>
        <v>#VALUE!</v>
      </c>
      <c r="AB48" s="43" t="e">
        <f>+DATA!CR49*($O$67/$M$67)</f>
        <v>#VALUE!</v>
      </c>
      <c r="AC48" s="43" t="e">
        <f>+DATA!CS49*($O$67/$N$67)</f>
        <v>#VALUE!</v>
      </c>
      <c r="AD48" s="43" t="e">
        <f>+DATA!CT49*($O$67/$O$67)</f>
        <v>#VALUE!</v>
      </c>
    </row>
    <row r="49" spans="1:30">
      <c r="A49" s="12" t="str">
        <f>+DATA!A50</f>
        <v>Nebraska</v>
      </c>
      <c r="B49" s="43">
        <f>+DATA!T50*($O$67/$B$67)</f>
        <v>57168.210319410326</v>
      </c>
      <c r="C49" s="43">
        <f>+DATA!U50*($O$67/$C$67)</f>
        <v>58769.333696883215</v>
      </c>
      <c r="D49" s="43">
        <f>+DATA!V50*($O$67/$D$67)</f>
        <v>57338.775669421491</v>
      </c>
      <c r="E49" s="43">
        <f>+DATA!W50*($O$67/$E$67)</f>
        <v>60596.126245085841</v>
      </c>
      <c r="F49" s="43">
        <f>+DATA!X50*($O$67/$F$67)</f>
        <v>60594.042574744213</v>
      </c>
      <c r="G49" s="43">
        <f>+DATA!Y50*($O$67/$G$67)</f>
        <v>59473.496237273139</v>
      </c>
      <c r="H49" s="43">
        <f>+DATA!Z50*($O$67/$H$67)</f>
        <v>56846.302974993123</v>
      </c>
      <c r="I49" s="43">
        <f>+DATA!AA50*($O$67/$I$67)</f>
        <v>56861.975236973041</v>
      </c>
      <c r="J49" s="43">
        <f>+DATA!AB50*($O$67/$J$67)</f>
        <v>59446.992578316283</v>
      </c>
      <c r="K49" s="43">
        <f>+DATA!AC50*($O$67/$K$67)</f>
        <v>57937.328087125643</v>
      </c>
      <c r="L49" s="43" t="str">
        <f>+DATA!AD50</f>
        <v>NA</v>
      </c>
      <c r="M49" s="43">
        <f>+DATA!AE50*($O$67/$M$67)</f>
        <v>55966.494510488614</v>
      </c>
      <c r="N49" s="43">
        <f>+DATA!AF50*($O$67/$N$67)</f>
        <v>55725.085550024014</v>
      </c>
      <c r="O49" s="43">
        <f>+DATA!AG50*($O$67/$O$67)</f>
        <v>58846.539179104475</v>
      </c>
      <c r="P49" s="43">
        <f>+DATA!AH50*($O$67/$P$67)</f>
        <v>56881.896410753528</v>
      </c>
      <c r="Q49" s="53"/>
      <c r="R49" s="58"/>
      <c r="S49" s="58"/>
      <c r="T49" s="58"/>
      <c r="U49" s="43"/>
      <c r="V49" s="43"/>
      <c r="W49" s="58"/>
      <c r="X49" s="43">
        <f>+DATA!CN50*($O$67/$I$67)</f>
        <v>56572.196511741684</v>
      </c>
      <c r="Y49" s="43">
        <f>+DATA!CO50*($O$67/$J$67)</f>
        <v>58270.121730311934</v>
      </c>
      <c r="Z49" s="43">
        <f>+DATA!CP50*($O$67/$K$67)</f>
        <v>60397.349865377051</v>
      </c>
      <c r="AA49" s="43" t="e">
        <f>+DATA!CQ50*($O$67/$L$67)</f>
        <v>#VALUE!</v>
      </c>
      <c r="AB49" s="43">
        <f>+DATA!CR50*($O$67/$M$67)</f>
        <v>45799.640931372553</v>
      </c>
      <c r="AC49" s="43">
        <f>+DATA!CS50*($O$67/$N$67)</f>
        <v>44491.079761904766</v>
      </c>
      <c r="AD49" s="43" t="e">
        <f>+DATA!CT50*($O$67/$O$67)</f>
        <v>#VALUE!</v>
      </c>
    </row>
    <row r="50" spans="1:30">
      <c r="A50" s="12" t="str">
        <f>+DATA!A51</f>
        <v>North Dakota</v>
      </c>
      <c r="B50" s="43">
        <f>+DATA!T51*($O$67/$B$67)</f>
        <v>51148.513022113024</v>
      </c>
      <c r="C50" s="43">
        <f>+DATA!U51*($O$67/$C$67)</f>
        <v>51525.067682358589</v>
      </c>
      <c r="D50" s="43">
        <f>+DATA!V51*($O$67/$D$67)</f>
        <v>50780.988524203072</v>
      </c>
      <c r="E50" s="43">
        <f>+DATA!W51*($O$67/$E$67)</f>
        <v>54197.256743172424</v>
      </c>
      <c r="F50" s="43">
        <f>+DATA!X51*($O$67/$F$67)</f>
        <v>56481.477643519567</v>
      </c>
      <c r="G50" s="43">
        <f>+DATA!Y51*($O$67/$G$67)</f>
        <v>55159.344842850827</v>
      </c>
      <c r="H50" s="43">
        <f>+DATA!Z51*($O$67/$H$67)</f>
        <v>53702.440456173972</v>
      </c>
      <c r="I50" s="43">
        <f>+DATA!AA51*($O$67/$I$67)</f>
        <v>54421.009571945091</v>
      </c>
      <c r="J50" s="43">
        <f>+DATA!AB51*($O$67/$J$67)</f>
        <v>55784.46633243237</v>
      </c>
      <c r="K50" s="43">
        <f>+DATA!AC51*($O$67/$K$67)</f>
        <v>56083.295346172301</v>
      </c>
      <c r="L50" s="43" t="str">
        <f>+DATA!AD51</f>
        <v>NA</v>
      </c>
      <c r="M50" s="43">
        <f>+DATA!AE51*($O$67/$M$67)</f>
        <v>55602.890278573184</v>
      </c>
      <c r="N50" s="43">
        <f>+DATA!AF51*($O$67/$N$67)</f>
        <v>54578.101370831544</v>
      </c>
      <c r="O50" s="43">
        <f>+DATA!AG51*($O$67/$O$67)</f>
        <v>54881.133928571428</v>
      </c>
      <c r="P50" s="43">
        <f>+DATA!AH51*($O$67/$P$67)</f>
        <v>56224.006605220129</v>
      </c>
      <c r="Q50" s="53"/>
      <c r="R50" s="58"/>
      <c r="S50" s="58"/>
      <c r="T50" s="58"/>
      <c r="U50" s="43"/>
      <c r="V50" s="43"/>
      <c r="W50" s="58"/>
      <c r="X50" s="58"/>
      <c r="Y50" s="58"/>
      <c r="Z50" s="58"/>
      <c r="AA50" s="58" t="e">
        <f>+DATA!CQ51*($O$67/$L$67)</f>
        <v>#VALUE!</v>
      </c>
      <c r="AB50" s="43" t="e">
        <f>+DATA!CR51*($O$67/$M$67)</f>
        <v>#VALUE!</v>
      </c>
      <c r="AC50" s="43" t="e">
        <f>+DATA!CS51*($O$67/$N$67)</f>
        <v>#VALUE!</v>
      </c>
      <c r="AD50" s="43" t="e">
        <f>+DATA!CT51*($O$67/$O$67)</f>
        <v>#VALUE!</v>
      </c>
    </row>
    <row r="51" spans="1:30">
      <c r="A51" s="12" t="str">
        <f>+DATA!A52</f>
        <v>Ohio</v>
      </c>
      <c r="B51" s="43">
        <f>+DATA!T52*($O$67/$B$67)</f>
        <v>68268.209336609347</v>
      </c>
      <c r="C51" s="43">
        <f>+DATA!U52*($O$67/$C$67)</f>
        <v>68950.9570820152</v>
      </c>
      <c r="D51" s="43">
        <f>+DATA!V52*($O$67/$D$67)</f>
        <v>67557.18445483777</v>
      </c>
      <c r="E51" s="43">
        <f>+DATA!W52*($O$67/$E$67)</f>
        <v>69905.977142000716</v>
      </c>
      <c r="F51" s="43">
        <f>+DATA!X52*($O$67/$F$67)</f>
        <v>70357.428726913102</v>
      </c>
      <c r="G51" s="43">
        <f>+DATA!Y52*($O$67/$G$67)</f>
        <v>68383.502434705631</v>
      </c>
      <c r="H51" s="43">
        <f>+DATA!Z52*($O$67/$H$67)</f>
        <v>65787.933249245369</v>
      </c>
      <c r="I51" s="43">
        <f>+DATA!AA52*($O$67/$I$67)</f>
        <v>66808.549666946827</v>
      </c>
      <c r="J51" s="43">
        <f>+DATA!AB52*($O$67/$J$67)</f>
        <v>66835.72802476061</v>
      </c>
      <c r="K51" s="43">
        <f>+DATA!AC52*($O$67/$K$67)</f>
        <v>66455.326127608379</v>
      </c>
      <c r="L51" s="43" t="str">
        <f>+DATA!AD52</f>
        <v>NA</v>
      </c>
      <c r="M51" s="43">
        <f>+DATA!AE52*($O$67/$M$67)</f>
        <v>68931.89578577767</v>
      </c>
      <c r="N51" s="43">
        <f>+DATA!AF52*($O$67/$N$67)</f>
        <v>68851.179898481467</v>
      </c>
      <c r="O51" s="43">
        <f>+DATA!AG52*($O$67/$O$67)</f>
        <v>68597.479432213207</v>
      </c>
      <c r="P51" s="43">
        <f>+DATA!AH52*($O$67/$P$67)</f>
        <v>65125.782683548758</v>
      </c>
      <c r="Q51" s="53"/>
      <c r="R51" s="58"/>
      <c r="S51" s="58"/>
      <c r="T51" s="58"/>
      <c r="U51" s="43"/>
      <c r="V51" s="43"/>
      <c r="W51" s="58"/>
      <c r="X51" s="43">
        <f>+DATA!CN52*($O$67/$I$67)</f>
        <v>60230.480859858624</v>
      </c>
      <c r="Y51" s="43">
        <f>+DATA!CO52*($O$67/$J$67)</f>
        <v>59834.968396790697</v>
      </c>
      <c r="Z51" s="43">
        <f>+DATA!CP52*($O$67/$K$67)</f>
        <v>60740.053098174125</v>
      </c>
      <c r="AA51" s="43" t="e">
        <f>+DATA!CQ52*($O$67/$L$67)</f>
        <v>#VALUE!</v>
      </c>
      <c r="AB51" s="43" t="e">
        <f>+DATA!CR52*($O$67/$M$67)</f>
        <v>#VALUE!</v>
      </c>
      <c r="AC51" s="43" t="e">
        <f>+DATA!CS52*($O$67/$N$67)</f>
        <v>#VALUE!</v>
      </c>
      <c r="AD51" s="43" t="e">
        <f>+DATA!CT52*($O$67/$O$67)</f>
        <v>#VALUE!</v>
      </c>
    </row>
    <row r="52" spans="1:30">
      <c r="A52" s="12" t="str">
        <f>+DATA!A53</f>
        <v>South Dakota</v>
      </c>
      <c r="B52" s="43">
        <f>+DATA!T53*($O$67/$B$67)</f>
        <v>51393.134152334154</v>
      </c>
      <c r="C52" s="43">
        <f>+DATA!U53*($O$67/$C$67)</f>
        <v>52397.360967432214</v>
      </c>
      <c r="D52" s="43">
        <f>+DATA!V53*($O$67/$D$67)</f>
        <v>52024.294959893057</v>
      </c>
      <c r="E52" s="43">
        <f>+DATA!W53*($O$67/$E$67)</f>
        <v>52886.999974829683</v>
      </c>
      <c r="F52" s="43">
        <f>+DATA!X53*($O$67/$F$67)</f>
        <v>53444.263180254384</v>
      </c>
      <c r="G52" s="43">
        <f>+DATA!Y53*($O$67/$G$67)</f>
        <v>51611.926516157597</v>
      </c>
      <c r="H52" s="43">
        <f>+DATA!Z53*($O$67/$H$67)</f>
        <v>48558.765410791631</v>
      </c>
      <c r="I52" s="43">
        <f>+DATA!AA53*($O$67/$I$67)</f>
        <v>48645.988055927031</v>
      </c>
      <c r="J52" s="43">
        <f>+DATA!AB53*($O$67/$J$67)</f>
        <v>51110.772392844963</v>
      </c>
      <c r="K52" s="43">
        <f>+DATA!AC53*($O$67/$K$67)</f>
        <v>49703.361058246774</v>
      </c>
      <c r="L52" s="43" t="str">
        <f>+DATA!AD53</f>
        <v>NA</v>
      </c>
      <c r="M52" s="43">
        <f>+DATA!AE53*($O$67/$M$67)</f>
        <v>55460.119821872409</v>
      </c>
      <c r="N52" s="43">
        <f>+DATA!AF53*($O$67/$N$67)</f>
        <v>55641.480023809527</v>
      </c>
      <c r="O52" s="43">
        <f>+DATA!AG53*($O$67/$O$67)</f>
        <v>55281.025990099013</v>
      </c>
      <c r="P52" s="43">
        <f>+DATA!AH53*($O$67/$P$67)</f>
        <v>56642.753937302827</v>
      </c>
      <c r="Q52" s="53"/>
      <c r="R52" s="58"/>
      <c r="S52" s="58"/>
      <c r="T52" s="58"/>
      <c r="U52" s="43"/>
      <c r="V52" s="43"/>
      <c r="W52" s="58"/>
      <c r="X52" s="58"/>
      <c r="Y52" s="58"/>
      <c r="Z52" s="58"/>
      <c r="AA52" s="58" t="e">
        <f>+DATA!CQ53*($O$67/$L$67)</f>
        <v>#VALUE!</v>
      </c>
      <c r="AB52" s="43" t="e">
        <f>+DATA!CR53*($O$67/$M$67)</f>
        <v>#VALUE!</v>
      </c>
      <c r="AC52" s="43" t="e">
        <f>+DATA!CS53*($O$67/$N$67)</f>
        <v>#VALUE!</v>
      </c>
      <c r="AD52" s="43" t="e">
        <f>+DATA!CT53*($O$67/$O$67)</f>
        <v>#VALUE!</v>
      </c>
    </row>
    <row r="53" spans="1:30">
      <c r="A53" s="12" t="str">
        <f>+DATA!A54</f>
        <v>Wisconsin</v>
      </c>
      <c r="B53" s="43">
        <f>+DATA!T54*($O$67/$B$67)</f>
        <v>82925.302211302216</v>
      </c>
      <c r="C53" s="43">
        <f>+DATA!U54*($O$67/$C$67)</f>
        <v>85004.488735096194</v>
      </c>
      <c r="D53" s="43">
        <f>+DATA!V54*($O$67/$D$67)</f>
        <v>81370.517779433692</v>
      </c>
      <c r="E53" s="43">
        <f>+DATA!W54*($O$67/$E$67)</f>
        <v>87785.613933805464</v>
      </c>
      <c r="F53" s="43">
        <f>+DATA!X54*($O$67/$F$67)</f>
        <v>89840.551101808145</v>
      </c>
      <c r="G53" s="43">
        <f>+DATA!Y54*($O$67/$G$67)</f>
        <v>86077.429836210722</v>
      </c>
      <c r="H53" s="43">
        <f>+DATA!Z54*($O$67/$H$67)</f>
        <v>79395.229611380797</v>
      </c>
      <c r="I53" s="43">
        <f>+DATA!AA54*($O$67/$I$67)</f>
        <v>78131.948627686477</v>
      </c>
      <c r="J53" s="43">
        <f>+DATA!AB54*($O$67/$J$67)</f>
        <v>56355.137461915721</v>
      </c>
      <c r="K53" s="43">
        <f>+DATA!AC54*($O$67/$K$67)</f>
        <v>99329.326322228517</v>
      </c>
      <c r="L53" s="43" t="str">
        <f>+DATA!AD54</f>
        <v>NA</v>
      </c>
      <c r="M53" s="43">
        <f>+DATA!AE54*($O$67/$M$67)</f>
        <v>80885.499407215932</v>
      </c>
      <c r="N53" s="43">
        <f>+DATA!AF54*($O$67/$N$67)</f>
        <v>81794.212060046746</v>
      </c>
      <c r="O53" s="61">
        <f>+DATA!AG54*($O$67/$O$67)</f>
        <v>81830.101368159201</v>
      </c>
      <c r="P53" s="43">
        <f>+DATA!AH54*($O$67/$P$67)</f>
        <v>78298.747881376228</v>
      </c>
      <c r="Q53" s="53"/>
      <c r="R53" s="58"/>
      <c r="S53" s="58"/>
      <c r="T53" s="58"/>
      <c r="U53" s="43"/>
      <c r="V53" s="43"/>
      <c r="W53" s="58"/>
      <c r="X53" s="43">
        <f>+DATA!CN54*($O$67/$I$67)</f>
        <v>81831.117536874212</v>
      </c>
      <c r="Y53" s="43">
        <f>+DATA!CO54*($O$67/$J$67)</f>
        <v>81850.454601858379</v>
      </c>
      <c r="Z53" s="43">
        <f>+DATA!CP54*($O$67/$K$67)</f>
        <v>82218.841432312474</v>
      </c>
      <c r="AA53" s="43" t="e">
        <f>+DATA!CQ54*($O$67/$L$67)</f>
        <v>#VALUE!</v>
      </c>
      <c r="AB53" s="43" t="e">
        <f>+DATA!CR54*($O$67/$M$67)</f>
        <v>#VALUE!</v>
      </c>
      <c r="AC53" s="43" t="e">
        <f>+DATA!CS54*($O$67/$N$67)</f>
        <v>#VALUE!</v>
      </c>
      <c r="AD53" s="43" t="e">
        <f>+DATA!CT54*($O$67/$O$67)</f>
        <v>#VALUE!</v>
      </c>
    </row>
    <row r="54" spans="1:30" s="92" customFormat="1">
      <c r="A54" s="89"/>
      <c r="B54" s="90"/>
      <c r="C54" s="75"/>
      <c r="D54" s="75"/>
      <c r="E54" s="75"/>
      <c r="F54" s="75"/>
      <c r="G54" s="90"/>
      <c r="H54" s="75"/>
      <c r="I54" s="75"/>
      <c r="J54" s="75"/>
      <c r="K54" s="75"/>
      <c r="L54" s="75"/>
      <c r="M54" s="75"/>
      <c r="N54" s="75"/>
      <c r="O54" s="43"/>
      <c r="P54" s="43"/>
      <c r="Q54" s="91"/>
      <c r="R54" s="90"/>
      <c r="S54" s="90"/>
      <c r="T54" s="90"/>
      <c r="U54" s="75"/>
      <c r="V54" s="90"/>
      <c r="W54" s="90"/>
      <c r="X54" s="90"/>
      <c r="Y54" s="90"/>
      <c r="Z54" s="90"/>
      <c r="AA54" s="90"/>
      <c r="AB54" s="43">
        <f>+DATA!CR55*($O$67/$M$67)</f>
        <v>0</v>
      </c>
      <c r="AC54" s="43">
        <f>+DATA!CS55*($O$67/$N$67)</f>
        <v>0</v>
      </c>
      <c r="AD54" s="43">
        <f>+DATA!CT55*($O$67/$O$67)</f>
        <v>0</v>
      </c>
    </row>
    <row r="55" spans="1:30">
      <c r="A55" s="12" t="str">
        <f>+DATA!A56</f>
        <v>Connecticut</v>
      </c>
      <c r="B55" s="43">
        <f>+DATA!T56*($O$67/$B$67)</f>
        <v>81632.845208845218</v>
      </c>
      <c r="C55" s="43">
        <f>+DATA!U56*($O$67/$C$67)</f>
        <v>83490.720509737002</v>
      </c>
      <c r="D55" s="43">
        <f>+DATA!V56*($O$67/$D$67)</f>
        <v>82168.974508745421</v>
      </c>
      <c r="E55" s="43">
        <f>+DATA!W56*($O$67/$E$67)</f>
        <v>82018.943903988838</v>
      </c>
      <c r="F55" s="43">
        <f>+DATA!X56*($O$67/$F$67)</f>
        <v>80360.535388798031</v>
      </c>
      <c r="G55" s="43">
        <f>+DATA!Y56*($O$67/$G$67)</f>
        <v>79633.464364763175</v>
      </c>
      <c r="H55" s="43">
        <f>+DATA!Z56*($O$67/$H$67)</f>
        <v>70671.371956485775</v>
      </c>
      <c r="I55" s="43">
        <f>+DATA!AA56*($O$67/$I$67)</f>
        <v>72271.258334043581</v>
      </c>
      <c r="J55" s="43">
        <f>+DATA!AB56*($O$67/$J$67)</f>
        <v>73805.476079424159</v>
      </c>
      <c r="K55" s="43">
        <f>+DATA!AC56*($O$67/$K$67)</f>
        <v>77948.14834725394</v>
      </c>
      <c r="L55" s="43" t="str">
        <f>+DATA!AD56</f>
        <v>NA</v>
      </c>
      <c r="M55" s="43">
        <f>+DATA!AE56*($O$67/$M$67)</f>
        <v>74229.624296998241</v>
      </c>
      <c r="N55" s="43">
        <f>+DATA!AF56*($O$67/$N$67)</f>
        <v>71334.935888679916</v>
      </c>
      <c r="O55" s="43">
        <f>+DATA!AG56*($O$67/$O$67)</f>
        <v>74121.314505776638</v>
      </c>
      <c r="P55" s="43">
        <f>+DATA!AH56*($O$67/$P$67)</f>
        <v>77204.145107463351</v>
      </c>
      <c r="Q55" s="53"/>
      <c r="R55" s="58"/>
      <c r="S55" s="58"/>
      <c r="T55" s="58"/>
      <c r="U55" s="43"/>
      <c r="V55" s="43"/>
      <c r="W55" s="58"/>
      <c r="X55" s="43">
        <f>+DATA!CN56*($O$67/$I$67)</f>
        <v>68310.472798168557</v>
      </c>
      <c r="Y55" s="43">
        <f>+DATA!CO56*($O$67/$J$67)</f>
        <v>68632.567384776368</v>
      </c>
      <c r="Z55" s="43">
        <f>+DATA!CP56*($O$67/$K$67)</f>
        <v>79435.431231887516</v>
      </c>
      <c r="AA55" s="43" t="e">
        <f>+DATA!CQ56*($O$67/$L$67)</f>
        <v>#VALUE!</v>
      </c>
      <c r="AB55" s="43" t="e">
        <f>+DATA!CR56*($O$67/$M$67)</f>
        <v>#VALUE!</v>
      </c>
      <c r="AC55" s="43" t="e">
        <f>+DATA!CS56*($O$67/$N$67)</f>
        <v>#VALUE!</v>
      </c>
      <c r="AD55" s="43" t="e">
        <f>+DATA!CT56*($O$67/$O$67)</f>
        <v>#VALUE!</v>
      </c>
    </row>
    <row r="56" spans="1:30">
      <c r="A56" s="12" t="str">
        <f>+DATA!A57</f>
        <v>Maine</v>
      </c>
      <c r="B56" s="43">
        <f>+DATA!T57*($O$67/$B$67)</f>
        <v>64682.114004914009</v>
      </c>
      <c r="C56" s="43">
        <f>+DATA!U57*($O$67/$C$67)</f>
        <v>63790.191482925671</v>
      </c>
      <c r="D56" s="43">
        <f>+DATA!V57*($O$67/$D$67)</f>
        <v>63645.298786974228</v>
      </c>
      <c r="E56" s="43">
        <f>+DATA!W57*($O$67/$E$67)</f>
        <v>65943.353523554353</v>
      </c>
      <c r="F56" s="43">
        <f>+DATA!X57*($O$67/$F$67)</f>
        <v>63646.00732728203</v>
      </c>
      <c r="G56" s="43">
        <f>+DATA!Y57*($O$67/$G$67)</f>
        <v>60527.612217795497</v>
      </c>
      <c r="H56" s="43">
        <f>+DATA!Z57*($O$67/$H$67)</f>
        <v>58439.253472188531</v>
      </c>
      <c r="I56" s="43">
        <f>+DATA!AA57*($O$67/$I$67)</f>
        <v>58908.643962884118</v>
      </c>
      <c r="J56" s="43">
        <f>+DATA!AB57*($O$67/$J$67)</f>
        <v>59331.654742230698</v>
      </c>
      <c r="K56" s="43">
        <f>+DATA!AC57*($O$67/$K$67)</f>
        <v>60357.565133179625</v>
      </c>
      <c r="L56" s="43" t="str">
        <f>+DATA!AD57</f>
        <v>NA</v>
      </c>
      <c r="M56" s="43">
        <f>+DATA!AE57*($O$67/$M$67)</f>
        <v>59567.283828880543</v>
      </c>
      <c r="N56" s="43">
        <f>+DATA!AF57*($O$67/$N$67)</f>
        <v>59468.967819952981</v>
      </c>
      <c r="O56" s="43">
        <f>+DATA!AG57*($O$67/$O$67)</f>
        <v>58633.448484848486</v>
      </c>
      <c r="P56" s="43">
        <f>+DATA!AH57*($O$67/$P$67)</f>
        <v>60215.045529845367</v>
      </c>
      <c r="Q56" s="53"/>
      <c r="R56" s="58"/>
      <c r="S56" s="58"/>
      <c r="T56" s="58"/>
      <c r="U56" s="43"/>
      <c r="V56" s="43"/>
      <c r="W56" s="58"/>
      <c r="X56" s="43">
        <f>+DATA!CN57*($O$67/$I$67)</f>
        <v>55295.992833904114</v>
      </c>
      <c r="Y56" s="43">
        <f>+DATA!CO57*($O$67/$J$67)</f>
        <v>54387.776105210076</v>
      </c>
      <c r="Z56" s="43">
        <f>+DATA!CP57*($O$67/$K$67)</f>
        <v>56882.454407090408</v>
      </c>
      <c r="AA56" s="43" t="e">
        <f>+DATA!CQ57*($O$67/$L$67)</f>
        <v>#VALUE!</v>
      </c>
      <c r="AB56" s="43" t="e">
        <f>+DATA!CR57*($O$67/$M$67)</f>
        <v>#VALUE!</v>
      </c>
      <c r="AC56" s="43" t="e">
        <f>+DATA!CS57*($O$67/$N$67)</f>
        <v>#VALUE!</v>
      </c>
      <c r="AD56" s="43" t="e">
        <f>+DATA!CT57*($O$67/$O$67)</f>
        <v>#VALUE!</v>
      </c>
    </row>
    <row r="57" spans="1:30">
      <c r="A57" s="12" t="str">
        <f>+DATA!A58</f>
        <v>Massachusetts</v>
      </c>
      <c r="B57" s="43">
        <f>+DATA!T58*($O$67/$B$67)</f>
        <v>70938.866830466839</v>
      </c>
      <c r="C57" s="43">
        <f>+DATA!U58*($O$67/$C$67)</f>
        <v>72838.088833338101</v>
      </c>
      <c r="D57" s="43">
        <f>+DATA!V58*($O$67/$D$67)</f>
        <v>70215.064181470996</v>
      </c>
      <c r="E57" s="43">
        <f>+DATA!W58*($O$67/$E$67)</f>
        <v>71523.866403091029</v>
      </c>
      <c r="F57" s="43">
        <f>+DATA!X58*($O$67/$F$67)</f>
        <v>69856.587907544439</v>
      </c>
      <c r="G57" s="43">
        <f>+DATA!Y58*($O$67/$G$67)</f>
        <v>68077.945108455082</v>
      </c>
      <c r="H57" s="43">
        <f>+DATA!Z58*($O$67/$H$67)</f>
        <v>61505.16889008115</v>
      </c>
      <c r="I57" s="43">
        <f>+DATA!AA58*($O$67/$I$67)</f>
        <v>65240.446791388</v>
      </c>
      <c r="J57" s="43">
        <f>+DATA!AB58*($O$67/$J$67)</f>
        <v>66551.94479261119</v>
      </c>
      <c r="K57" s="43">
        <f>+DATA!AC58*($O$67/$K$67)</f>
        <v>66142.174061366008</v>
      </c>
      <c r="L57" s="43" t="str">
        <f>+DATA!AD58</f>
        <v>NA</v>
      </c>
      <c r="M57" s="43">
        <f>+DATA!AE58*($O$67/$M$67)</f>
        <v>67990.883347061186</v>
      </c>
      <c r="N57" s="43">
        <f>+DATA!AF58*($O$67/$N$67)</f>
        <v>65317.532176789966</v>
      </c>
      <c r="O57" s="43">
        <f>+DATA!AG58*($O$67/$O$67)</f>
        <v>64243.213386348572</v>
      </c>
      <c r="P57" s="43">
        <f>+DATA!AH58*($O$67/$P$67)</f>
        <v>66995.279042840601</v>
      </c>
      <c r="Q57" s="53"/>
      <c r="R57" s="58"/>
      <c r="S57" s="58"/>
      <c r="T57" s="58"/>
      <c r="U57" s="43"/>
      <c r="V57" s="43"/>
      <c r="W57" s="58"/>
      <c r="X57" s="58"/>
      <c r="Y57" s="58"/>
      <c r="Z57" s="58"/>
      <c r="AA57" s="58" t="e">
        <f>+DATA!CQ58*($O$67/$L$67)</f>
        <v>#VALUE!</v>
      </c>
      <c r="AB57" s="43" t="e">
        <f>+DATA!CR58*($O$67/$M$67)</f>
        <v>#VALUE!</v>
      </c>
      <c r="AC57" s="43" t="e">
        <f>+DATA!CS58*($O$67/$N$67)</f>
        <v>#VALUE!</v>
      </c>
      <c r="AD57" s="43" t="e">
        <f>+DATA!CT58*($O$67/$O$67)</f>
        <v>#VALUE!</v>
      </c>
    </row>
    <row r="58" spans="1:30">
      <c r="A58" s="12" t="str">
        <f>+DATA!A59</f>
        <v>New Hampshire</v>
      </c>
      <c r="B58" s="43">
        <f>+DATA!T59*($O$67/$B$67)</f>
        <v>59705.20884520885</v>
      </c>
      <c r="C58" s="43">
        <f>+DATA!U59*($O$67/$C$67)</f>
        <v>59774.789203919689</v>
      </c>
      <c r="D58" s="43">
        <f>+DATA!V59*($O$67/$D$67)</f>
        <v>58452.948887987019</v>
      </c>
      <c r="E58" s="43">
        <f>+DATA!W59*($O$67/$E$67)</f>
        <v>64985.071135028818</v>
      </c>
      <c r="F58" s="43">
        <f>+DATA!X59*($O$67/$F$67)</f>
        <v>64208.234082428542</v>
      </c>
      <c r="G58" s="43">
        <f>+DATA!Y59*($O$67/$G$67)</f>
        <v>61747.569721115549</v>
      </c>
      <c r="H58" s="43">
        <f>+DATA!Z59*($O$67/$H$67)</f>
        <v>52233.069026590631</v>
      </c>
      <c r="I58" s="43">
        <f>+DATA!AA59*($O$67/$I$67)</f>
        <v>59857.759749143836</v>
      </c>
      <c r="J58" s="43">
        <f>+DATA!AB59*($O$67/$J$67)</f>
        <v>61120.164750815959</v>
      </c>
      <c r="K58" s="43">
        <f>+DATA!AC59*($O$67/$K$67)</f>
        <v>61086.552719059277</v>
      </c>
      <c r="L58" s="43" t="str">
        <f>+DATA!AD59</f>
        <v>NA</v>
      </c>
      <c r="M58" s="43">
        <f>+DATA!AE59*($O$67/$M$67)</f>
        <v>59313.821756070487</v>
      </c>
      <c r="N58" s="43">
        <f>+DATA!AF59*($O$67/$N$67)</f>
        <v>62359.045717897134</v>
      </c>
      <c r="O58" s="43">
        <f>+DATA!AG59*($O$67/$O$67)</f>
        <v>60826.390510948906</v>
      </c>
      <c r="P58" s="43">
        <f>+DATA!AH59*($O$67/$P$67)</f>
        <v>64119.398035021259</v>
      </c>
      <c r="Q58" s="53"/>
      <c r="R58" s="58"/>
      <c r="S58" s="58"/>
      <c r="T58" s="58"/>
      <c r="U58" s="43"/>
      <c r="V58" s="43"/>
      <c r="W58" s="58"/>
      <c r="X58" s="43">
        <f>+DATA!CN59*($O$67/$I$67)</f>
        <v>56373.423573059357</v>
      </c>
      <c r="Y58" s="43">
        <f>+DATA!CO59*($O$67/$J$67)</f>
        <v>57063.069657256929</v>
      </c>
      <c r="Z58" s="43">
        <f>+DATA!CP59*($O$67/$K$67)</f>
        <v>57785.99876783559</v>
      </c>
      <c r="AA58" s="43" t="e">
        <f>+DATA!CQ59*($O$67/$L$67)</f>
        <v>#VALUE!</v>
      </c>
      <c r="AB58" s="43" t="e">
        <f>+DATA!CR59*($O$67/$M$67)</f>
        <v>#VALUE!</v>
      </c>
      <c r="AC58" s="43" t="e">
        <f>+DATA!CS59*($O$67/$N$67)</f>
        <v>#VALUE!</v>
      </c>
      <c r="AD58" s="43" t="e">
        <f>+DATA!CT59*($O$67/$O$67)</f>
        <v>#VALUE!</v>
      </c>
    </row>
    <row r="59" spans="1:30">
      <c r="A59" s="12" t="str">
        <f>+DATA!A60</f>
        <v>New Jersey</v>
      </c>
      <c r="B59" s="43">
        <f>+DATA!T60*($O$67/$B$67)</f>
        <v>82915.214742014752</v>
      </c>
      <c r="C59" s="43">
        <f>+DATA!U60*($O$67/$C$67)</f>
        <v>82930.011955620765</v>
      </c>
      <c r="D59" s="43">
        <f>+DATA!V60*($O$67/$D$67)</f>
        <v>79849.656927315125</v>
      </c>
      <c r="E59" s="43">
        <f>+DATA!W60*($O$67/$E$67)</f>
        <v>83037.484509149959</v>
      </c>
      <c r="F59" s="43">
        <f>+DATA!X60*($O$67/$F$67)</f>
        <v>84669.44264160216</v>
      </c>
      <c r="G59" s="43">
        <f>+DATA!Y60*($O$67/$G$67)</f>
        <v>82594.757857459059</v>
      </c>
      <c r="H59" s="43">
        <f>+DATA!Z60*($O$67/$H$67)</f>
        <v>74289.042254672502</v>
      </c>
      <c r="I59" s="43">
        <f>+DATA!AA60*($O$67/$I$67)</f>
        <v>72079.023988924586</v>
      </c>
      <c r="J59" s="43">
        <f>+DATA!AB60*($O$67/$J$67)</f>
        <v>70528.424292809214</v>
      </c>
      <c r="K59" s="43">
        <f>+DATA!AC60*($O$67/$K$67)</f>
        <v>71243.555787927937</v>
      </c>
      <c r="L59" s="43" t="str">
        <f>+DATA!AD60</f>
        <v>NA</v>
      </c>
      <c r="M59" s="43">
        <f>+DATA!AE60*($O$67/$M$67)</f>
        <v>70415.925477096724</v>
      </c>
      <c r="N59" s="43">
        <f>+DATA!AF60*($O$67/$N$67)</f>
        <v>69361.311609860364</v>
      </c>
      <c r="O59" s="43">
        <f>+DATA!AG60*($O$67/$O$67)</f>
        <v>69628.31713084603</v>
      </c>
      <c r="P59" s="43">
        <f>+DATA!AH60*($O$67/$P$67)</f>
        <v>69862.413062867592</v>
      </c>
      <c r="Q59" s="53"/>
      <c r="R59" s="58"/>
      <c r="S59" s="58"/>
      <c r="T59" s="58"/>
      <c r="U59" s="43"/>
      <c r="V59" s="43"/>
      <c r="W59" s="58"/>
      <c r="X59" s="58"/>
      <c r="Y59" s="58"/>
      <c r="Z59" s="58"/>
      <c r="AA59" s="58" t="e">
        <f>+DATA!CQ60*($O$67/$L$67)</f>
        <v>#VALUE!</v>
      </c>
      <c r="AB59" s="43" t="e">
        <f>+DATA!CR60*($O$67/$M$67)</f>
        <v>#VALUE!</v>
      </c>
      <c r="AC59" s="43" t="e">
        <f>+DATA!CS60*($O$67/$N$67)</f>
        <v>#VALUE!</v>
      </c>
      <c r="AD59" s="43" t="e">
        <f>+DATA!CT60*($O$67/$O$67)</f>
        <v>#VALUE!</v>
      </c>
    </row>
    <row r="60" spans="1:30">
      <c r="A60" s="12" t="str">
        <f>+DATA!A61</f>
        <v>New York</v>
      </c>
      <c r="B60" s="43">
        <f>+DATA!T61*($O$67/$B$67)</f>
        <v>81274.740049140048</v>
      </c>
      <c r="C60" s="43">
        <f>+DATA!U61*($O$67/$C$67)</f>
        <v>80474.507461602028</v>
      </c>
      <c r="D60" s="43">
        <f>+DATA!V61*($O$67/$D$67)</f>
        <v>78952.861457760198</v>
      </c>
      <c r="E60" s="43">
        <f>+DATA!W61*($O$67/$E$67)</f>
        <v>82979.141350296908</v>
      </c>
      <c r="F60" s="43">
        <f>+DATA!X61*($O$67/$F$67)</f>
        <v>82491.075585952611</v>
      </c>
      <c r="G60" s="43">
        <f>+DATA!Y61*($O$67/$G$67)</f>
        <v>81450.905710491381</v>
      </c>
      <c r="H60" s="43">
        <f>+DATA!Z61*($O$67/$H$67)</f>
        <v>68432.795693032444</v>
      </c>
      <c r="I60" s="43">
        <f>+DATA!AA61*($O$67/$I$67)</f>
        <v>67356.438888992328</v>
      </c>
      <c r="J60" s="43">
        <f>+DATA!AB61*($O$67/$J$67)</f>
        <v>72094.08979970956</v>
      </c>
      <c r="K60" s="43">
        <f>+DATA!AC61*($O$67/$K$67)</f>
        <v>75465.743174287709</v>
      </c>
      <c r="L60" s="43" t="str">
        <f>+DATA!AD61</f>
        <v>NA</v>
      </c>
      <c r="M60" s="43">
        <f>+DATA!AE61*($O$67/$M$67)</f>
        <v>79375.069677695734</v>
      </c>
      <c r="N60" s="43">
        <f>+DATA!AF61*($O$67/$N$67)</f>
        <v>78417.856680841069</v>
      </c>
      <c r="O60" s="43">
        <f>+DATA!AG61*($O$67/$O$67)</f>
        <v>78506.538948478992</v>
      </c>
      <c r="P60" s="43">
        <f>+DATA!AH61*($O$67/$P$67)</f>
        <v>78557.070677073876</v>
      </c>
      <c r="Q60" s="53"/>
      <c r="R60" s="58"/>
      <c r="S60" s="58"/>
      <c r="T60" s="58"/>
      <c r="U60" s="43"/>
      <c r="V60" s="43"/>
      <c r="W60" s="58"/>
      <c r="X60" s="58"/>
      <c r="Y60" s="58"/>
      <c r="Z60" s="58"/>
      <c r="AA60" s="58" t="e">
        <f>+DATA!CQ61*($O$67/$L$67)</f>
        <v>#VALUE!</v>
      </c>
      <c r="AB60" s="43" t="e">
        <f>+DATA!CR61*($O$67/$M$67)</f>
        <v>#VALUE!</v>
      </c>
      <c r="AC60" s="43" t="e">
        <f>+DATA!CS61*($O$67/$N$67)</f>
        <v>#VALUE!</v>
      </c>
      <c r="AD60" s="43" t="e">
        <f>+DATA!CT61*($O$67/$O$67)</f>
        <v>#VALUE!</v>
      </c>
    </row>
    <row r="61" spans="1:30">
      <c r="A61" s="12" t="str">
        <f>+DATA!A62</f>
        <v>Pennsylvania</v>
      </c>
      <c r="B61" s="43">
        <f>+DATA!T62*($O$67/$B$67)</f>
        <v>70135.652088452087</v>
      </c>
      <c r="C61" s="43">
        <f>+DATA!U62*($O$67/$C$67)</f>
        <v>70206.56385101426</v>
      </c>
      <c r="D61" s="43">
        <f>+DATA!V62*($O$67/$D$67)</f>
        <v>68179.883337370033</v>
      </c>
      <c r="E61" s="43">
        <f>+DATA!W62*($O$67/$E$67)</f>
        <v>71235.6958820117</v>
      </c>
      <c r="F61" s="43">
        <f>+DATA!X62*($O$67/$F$67)</f>
        <v>72126.661582857894</v>
      </c>
      <c r="G61" s="43">
        <f>+DATA!Y62*($O$67/$G$67)</f>
        <v>69556.888003541404</v>
      </c>
      <c r="H61" s="43">
        <f>+DATA!Z62*($O$67/$H$67)</f>
        <v>65921.119964604572</v>
      </c>
      <c r="I61" s="43">
        <f>+DATA!AA62*($O$67/$I$67)</f>
        <v>66151.586638289271</v>
      </c>
      <c r="J61" s="43">
        <f>+DATA!AB62*($O$67/$J$67)</f>
        <v>65201.223126688921</v>
      </c>
      <c r="K61" s="43">
        <f>+DATA!AC62*($O$67/$K$67)</f>
        <v>65034.351556412403</v>
      </c>
      <c r="L61" s="43" t="str">
        <f>+DATA!AD62</f>
        <v>NA</v>
      </c>
      <c r="M61" s="43">
        <f>+DATA!AE62*($O$67/$M$67)</f>
        <v>65326.242144028474</v>
      </c>
      <c r="N61" s="43">
        <f>+DATA!AF62*($O$67/$N$67)</f>
        <v>64000.868934766455</v>
      </c>
      <c r="O61" s="43">
        <f>+DATA!AG62*($O$67/$O$67)</f>
        <v>63732.872182254199</v>
      </c>
      <c r="P61" s="43">
        <f>+DATA!AH62*($O$67/$P$67)</f>
        <v>62891.254742930345</v>
      </c>
      <c r="Q61" s="53"/>
      <c r="R61" s="58"/>
      <c r="S61" s="58"/>
      <c r="T61" s="58"/>
      <c r="U61" s="43"/>
      <c r="V61" s="43"/>
      <c r="W61" s="58"/>
      <c r="X61" s="43">
        <f>+DATA!CN62*($O$67/$I$67)</f>
        <v>77842.761514030048</v>
      </c>
      <c r="Y61" s="43">
        <f>+DATA!CO62*($O$67/$J$67)</f>
        <v>72551.40696871659</v>
      </c>
      <c r="Z61" s="43">
        <f>+DATA!CP62*($O$67/$K$67)</f>
        <v>73610.230330959384</v>
      </c>
      <c r="AA61" s="43" t="e">
        <f>+DATA!CQ62*($O$67/$L$67)</f>
        <v>#VALUE!</v>
      </c>
      <c r="AB61" s="43" t="e">
        <f>+DATA!CR62*($O$67/$M$67)</f>
        <v>#VALUE!</v>
      </c>
      <c r="AC61" s="43">
        <f>+DATA!CS62*($O$67/$N$67)</f>
        <v>51530.014880952389</v>
      </c>
      <c r="AD61" s="43" t="e">
        <f>+DATA!CT62*($O$67/$O$67)</f>
        <v>#VALUE!</v>
      </c>
    </row>
    <row r="62" spans="1:30">
      <c r="A62" s="12" t="str">
        <f>+DATA!A63</f>
        <v>Rhode Island</v>
      </c>
      <c r="B62" s="43">
        <f>+DATA!T63*($O$67/$B$67)</f>
        <v>72005.616707616704</v>
      </c>
      <c r="C62" s="43">
        <f>+DATA!U63*($O$67/$C$67)</f>
        <v>69734.942593001382</v>
      </c>
      <c r="D62" s="43">
        <f>+DATA!V63*($O$67/$D$67)</f>
        <v>69190.23217532468</v>
      </c>
      <c r="E62" s="43">
        <f>+DATA!W63*($O$67/$E$67)</f>
        <v>73718.480394257553</v>
      </c>
      <c r="F62" s="43">
        <f>+DATA!X63*($O$67/$F$67)</f>
        <v>72394.307672801879</v>
      </c>
      <c r="G62" s="43">
        <f>+DATA!Y63*($O$67/$G$67)</f>
        <v>69094.576361221785</v>
      </c>
      <c r="H62" s="43">
        <f>+DATA!Z63*($O$67/$H$67)</f>
        <v>68500.56493982274</v>
      </c>
      <c r="I62" s="43">
        <f>+DATA!AA63*($O$67/$I$67)</f>
        <v>67038.054005540092</v>
      </c>
      <c r="J62" s="43">
        <f>+DATA!AB63*($O$67/$J$67)</f>
        <v>65256.119906673659</v>
      </c>
      <c r="K62" s="43">
        <f>+DATA!AC63*($O$67/$K$67)</f>
        <v>64471.751459151645</v>
      </c>
      <c r="L62" s="43" t="str">
        <f>+DATA!AD63</f>
        <v>NA</v>
      </c>
      <c r="M62" s="43">
        <f>+DATA!AE63*($O$67/$M$67)</f>
        <v>65279.700367647063</v>
      </c>
      <c r="N62" s="43">
        <f>+DATA!AF63*($O$67/$N$67)</f>
        <v>62971.844508700648</v>
      </c>
      <c r="O62" s="43">
        <f>+DATA!AG63*($O$67/$O$67)</f>
        <v>61017.705298013243</v>
      </c>
      <c r="P62" s="43">
        <f>+DATA!AH63*($O$67/$P$67)</f>
        <v>64898.953106908535</v>
      </c>
      <c r="Q62" s="53"/>
      <c r="R62" s="58"/>
      <c r="S62" s="58"/>
      <c r="T62" s="58"/>
      <c r="U62" s="43"/>
      <c r="V62" s="43"/>
      <c r="W62" s="58"/>
      <c r="X62" s="58"/>
      <c r="Y62" s="58"/>
      <c r="Z62" s="58"/>
      <c r="AA62" s="58" t="e">
        <f>+DATA!CQ63*($O$67/$L$67)</f>
        <v>#VALUE!</v>
      </c>
      <c r="AB62" s="43" t="e">
        <f>+DATA!CR63*($O$67/$M$67)</f>
        <v>#VALUE!</v>
      </c>
      <c r="AC62" s="43" t="e">
        <f>+DATA!CS63*($O$67/$N$67)</f>
        <v>#VALUE!</v>
      </c>
      <c r="AD62" s="43" t="e">
        <f>+DATA!CT63*($O$67/$O$67)</f>
        <v>#VALUE!</v>
      </c>
    </row>
    <row r="63" spans="1:30">
      <c r="A63" s="12" t="str">
        <f>+DATA!A64</f>
        <v>Vermont</v>
      </c>
      <c r="B63" s="51">
        <f>+DATA!T64*($O$67/$B$67)</f>
        <v>0</v>
      </c>
      <c r="C63" s="51" t="str">
        <f>+DATA!U64</f>
        <v>—</v>
      </c>
      <c r="D63" s="51">
        <f>+DATA!V64*($O$67/$D$67)</f>
        <v>0</v>
      </c>
      <c r="E63" s="51">
        <f>+DATA!W64*($O$67/$E$67)</f>
        <v>64147.326563883318</v>
      </c>
      <c r="F63" s="43">
        <f>+DATA!X64*($O$67/$F$67)</f>
        <v>63849.504117252189</v>
      </c>
      <c r="G63" s="51" t="str">
        <f>+DATA!Y64</f>
        <v>—</v>
      </c>
      <c r="H63" s="51" t="str">
        <f>+DATA!Z64</f>
        <v>—</v>
      </c>
      <c r="I63" s="51">
        <f>+DATA!AA64*($O$67/$I$67)</f>
        <v>60994.97350810896</v>
      </c>
      <c r="J63" s="43">
        <f>+DATA!AB64*($O$67/$J$67)</f>
        <v>59565.418375692883</v>
      </c>
      <c r="K63" s="43">
        <f>+DATA!AC64*($O$67/$K$67)</f>
        <v>60223.126582687561</v>
      </c>
      <c r="L63" s="43" t="str">
        <f>+DATA!AD64</f>
        <v>—</v>
      </c>
      <c r="M63" s="43" t="s">
        <v>120</v>
      </c>
      <c r="N63" s="43" t="s">
        <v>120</v>
      </c>
      <c r="O63" s="43" t="s">
        <v>120</v>
      </c>
      <c r="P63" s="43" t="s">
        <v>120</v>
      </c>
      <c r="Q63" s="53"/>
      <c r="R63" s="58"/>
      <c r="S63" s="58"/>
      <c r="T63" s="58"/>
      <c r="U63" s="43"/>
      <c r="V63" s="43"/>
      <c r="W63" s="58"/>
      <c r="X63" s="58"/>
      <c r="Y63" s="58"/>
      <c r="Z63" s="58"/>
      <c r="AA63" s="58" t="e">
        <f>+DATA!CQ64*($O$67/$L$67)</f>
        <v>#VALUE!</v>
      </c>
      <c r="AB63" s="43" t="e">
        <f>+DATA!CR64*($O$67/$M$67)</f>
        <v>#VALUE!</v>
      </c>
      <c r="AC63" s="43" t="e">
        <f>+DATA!CS64*($O$67/$N$67)</f>
        <v>#VALUE!</v>
      </c>
      <c r="AD63" s="43" t="e">
        <f>+DATA!CT64*($O$67/$O$67)</f>
        <v>#VALUE!</v>
      </c>
    </row>
    <row r="64" spans="1:30" s="88" customFormat="1">
      <c r="A64" s="31" t="str">
        <f>+DATA!A65</f>
        <v>District of Columbia</v>
      </c>
      <c r="B64" s="43">
        <f>+DATA!T65*($O$67/$B$67)</f>
        <v>0</v>
      </c>
      <c r="C64" s="43">
        <f>+DATA!U65*($O$67/$C$67)</f>
        <v>0</v>
      </c>
      <c r="D64" s="43">
        <f>+DATA!V65*($O$67/$D$67)</f>
        <v>0</v>
      </c>
      <c r="E64" s="43">
        <f>+DATA!W65*($O$67/$E$67)</f>
        <v>0</v>
      </c>
      <c r="F64" s="94">
        <f>+DATA!X65*($O$67/$F$67)</f>
        <v>0</v>
      </c>
      <c r="G64" s="43">
        <f>+DATA!Y65*($O$67/$G$67)</f>
        <v>0</v>
      </c>
      <c r="H64" s="43">
        <f>+DATA!Z65*($O$67/$H$67)</f>
        <v>0</v>
      </c>
      <c r="I64" s="43">
        <f>+DATA!AA65*($O$67/$I$67)</f>
        <v>0</v>
      </c>
      <c r="J64" s="94">
        <f>+DATA!AB65</f>
        <v>0</v>
      </c>
      <c r="K64" s="94">
        <f>+DATA!AC65*($O$67/$K$67)</f>
        <v>0</v>
      </c>
      <c r="L64" s="94" t="str">
        <f>+DATA!AD65</f>
        <v>NA</v>
      </c>
      <c r="M64" s="94" t="s">
        <v>120</v>
      </c>
      <c r="N64" s="94" t="s">
        <v>120</v>
      </c>
      <c r="O64" s="94" t="s">
        <v>120</v>
      </c>
      <c r="P64" s="94" t="s">
        <v>120</v>
      </c>
      <c r="Q64" s="60"/>
      <c r="R64" s="59"/>
      <c r="S64" s="59"/>
      <c r="T64" s="59"/>
      <c r="U64" s="59"/>
      <c r="V64" s="59"/>
      <c r="W64" s="59"/>
      <c r="X64" s="59"/>
      <c r="Y64" s="59"/>
      <c r="Z64" s="59"/>
      <c r="AA64" s="59" t="e">
        <f>+DATA!CQ65*($O$67/$L$67)</f>
        <v>#VALUE!</v>
      </c>
      <c r="AB64" s="43" t="e">
        <f>+DATA!CR65*($O$67/$M$67)</f>
        <v>#VALUE!</v>
      </c>
      <c r="AC64" s="43" t="e">
        <f>+DATA!CS65*($O$67/$N$67)</f>
        <v>#VALUE!</v>
      </c>
      <c r="AD64" s="43" t="e">
        <f>+DATA!CT65*($O$67/$O$67)</f>
        <v>#VALUE!</v>
      </c>
    </row>
    <row r="65" spans="1:30" s="92" customFormat="1">
      <c r="A65" s="77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</row>
    <row r="66" spans="1:30">
      <c r="A66" s="62" t="s">
        <v>146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</row>
    <row r="67" spans="1:30">
      <c r="A67" s="62"/>
      <c r="B67" s="64">
        <v>203.5</v>
      </c>
      <c r="C67" s="64">
        <v>208.3</v>
      </c>
      <c r="D67" s="64">
        <v>220</v>
      </c>
      <c r="E67" s="64">
        <v>215.4</v>
      </c>
      <c r="F67" s="64">
        <v>218</v>
      </c>
      <c r="G67" s="64">
        <v>225.9</v>
      </c>
      <c r="H67" s="64">
        <v>229.6</v>
      </c>
      <c r="I67" s="64">
        <v>233.6</v>
      </c>
      <c r="J67" s="64">
        <v>238.3</v>
      </c>
      <c r="K67" s="64">
        <v>238.7</v>
      </c>
      <c r="L67" s="64">
        <v>240.6</v>
      </c>
      <c r="M67" s="64">
        <v>244.8</v>
      </c>
      <c r="N67" s="64">
        <v>252</v>
      </c>
      <c r="O67" s="64">
        <v>256.60000000000002</v>
      </c>
      <c r="P67" s="64">
        <v>259.10000000000002</v>
      </c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</row>
    <row r="68" spans="1:30">
      <c r="A68" s="65"/>
      <c r="B68" s="66"/>
      <c r="C68" s="66"/>
      <c r="D68" s="66"/>
      <c r="E68" s="66"/>
      <c r="F68" s="66"/>
      <c r="G68" s="67">
        <f>(G67-B67)/B67</f>
        <v>0.1100737100737101</v>
      </c>
      <c r="H68" s="67">
        <f>(H67-C67)/C67</f>
        <v>0.10225636101776275</v>
      </c>
      <c r="I68" s="67">
        <f>(I67-D67)/D67</f>
        <v>6.1818181818181793E-2</v>
      </c>
      <c r="J68" s="67">
        <f>(J67-E67)/E67</f>
        <v>0.10631383472609102</v>
      </c>
      <c r="K68" s="67">
        <f>(K67-F67)/F67</f>
        <v>9.4954128440366922E-2</v>
      </c>
      <c r="L68" s="67">
        <f t="shared" ref="L68:M68" si="0">(L67-G67)/G67</f>
        <v>6.5073041168658641E-2</v>
      </c>
      <c r="M68" s="67">
        <f t="shared" si="0"/>
        <v>6.6202090592334575E-2</v>
      </c>
      <c r="N68" s="67">
        <f>(N67-I67)/I67</f>
        <v>7.8767123287671256E-2</v>
      </c>
      <c r="O68" s="67">
        <f>(O67-J67)/J67</f>
        <v>7.6793957196810786E-2</v>
      </c>
      <c r="P68" s="67">
        <f>(P67-K67)/K67</f>
        <v>8.5462924172601734E-2</v>
      </c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</row>
  </sheetData>
  <mergeCells count="1">
    <mergeCell ref="A2:D2"/>
  </mergeCells>
  <phoneticPr fontId="9" type="noConversion"/>
  <pageMargins left="0.75" right="0.75" top="1" bottom="1" header="0.5" footer="0.5"/>
  <pageSetup scale="88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S68"/>
  <sheetViews>
    <sheetView showGridLines="0" zoomScale="85" zoomScaleNormal="75" zoomScaleSheetLayoutView="85" workbookViewId="0">
      <pane xSplit="1" ySplit="4" topLeftCell="B92" activePane="bottomRight" state="frozen"/>
      <selection pane="bottomRight" activeCell="B92" sqref="B92"/>
      <selection pane="bottomLeft" activeCell="A5" sqref="A5"/>
      <selection pane="topRight" activeCell="B1" sqref="B1"/>
    </sheetView>
  </sheetViews>
  <sheetFormatPr defaultColWidth="9.140625" defaultRowHeight="12.6"/>
  <cols>
    <col min="1" max="1" width="13.7109375" style="13" customWidth="1"/>
    <col min="2" max="11" width="9.140625" style="41"/>
    <col min="12" max="19" width="9.140625" style="21"/>
  </cols>
  <sheetData>
    <row r="1" spans="1:19">
      <c r="A1" s="16" t="s">
        <v>140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9">
      <c r="A2" s="82" t="s">
        <v>147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9" s="92" customFormat="1">
      <c r="A3" s="105"/>
      <c r="B3" s="95" t="s">
        <v>142</v>
      </c>
      <c r="C3" s="95"/>
      <c r="D3" s="95"/>
      <c r="E3" s="95"/>
      <c r="F3" s="95"/>
      <c r="G3" s="96"/>
      <c r="H3" s="96"/>
      <c r="I3" s="96"/>
      <c r="J3" s="96"/>
      <c r="K3" s="96"/>
      <c r="L3" s="42" t="s">
        <v>143</v>
      </c>
      <c r="M3" s="97"/>
      <c r="N3" s="97"/>
      <c r="O3" s="81"/>
      <c r="P3" s="81"/>
      <c r="Q3" s="81"/>
      <c r="R3" s="81"/>
      <c r="S3" s="81"/>
    </row>
    <row r="4" spans="1:19" s="81" customFormat="1">
      <c r="A4" s="24"/>
      <c r="B4" s="68" t="s">
        <v>106</v>
      </c>
      <c r="C4" s="68" t="s">
        <v>107</v>
      </c>
      <c r="D4" s="68" t="s">
        <v>108</v>
      </c>
      <c r="E4" s="68" t="s">
        <v>109</v>
      </c>
      <c r="F4" s="68" t="s">
        <v>110</v>
      </c>
      <c r="G4" s="68" t="s">
        <v>111</v>
      </c>
      <c r="H4" s="68" t="s">
        <v>112</v>
      </c>
      <c r="I4" s="68" t="s">
        <v>113</v>
      </c>
      <c r="J4" s="68" t="s">
        <v>114</v>
      </c>
      <c r="K4" s="78" t="s">
        <v>14</v>
      </c>
      <c r="L4" s="69" t="s">
        <v>106</v>
      </c>
      <c r="M4" s="68" t="s">
        <v>107</v>
      </c>
      <c r="N4" s="68" t="s">
        <v>108</v>
      </c>
      <c r="O4" s="68" t="s">
        <v>111</v>
      </c>
      <c r="P4" s="68" t="s">
        <v>112</v>
      </c>
      <c r="Q4" s="68" t="s">
        <v>113</v>
      </c>
      <c r="R4" s="79" t="s">
        <v>114</v>
      </c>
      <c r="S4" s="80" t="s">
        <v>14</v>
      </c>
    </row>
    <row r="5" spans="1:19">
      <c r="A5" s="1" t="str">
        <f>+DATA!A6</f>
        <v>50 States and D.C.</v>
      </c>
      <c r="B5" s="43">
        <f>+DATA!T6*($G$67/$B$67)</f>
        <v>63024.566190067926</v>
      </c>
      <c r="C5" s="43">
        <f>+DATA!U6*($H$67/$C$67)</f>
        <v>64858.950535918251</v>
      </c>
      <c r="D5" s="43">
        <f>+DATA!V6*($I$67/$D$67)</f>
        <v>63929.759643510748</v>
      </c>
      <c r="E5" s="43">
        <f>+DATA!W6*($J$67/$E$67)</f>
        <v>67788.296746326232</v>
      </c>
      <c r="F5" s="43">
        <f>+DATA!X6*($K$67/$F$67)</f>
        <v>67262.028746023614</v>
      </c>
      <c r="G5" s="43">
        <f>+DATA!Y6</f>
        <v>61621</v>
      </c>
      <c r="H5" s="43">
        <f>+DATA!Z6</f>
        <v>58578.585195100357</v>
      </c>
      <c r="I5" s="43">
        <f>+DATA!AA6</f>
        <v>57955.871470767823</v>
      </c>
      <c r="J5" s="43">
        <f>+DATA!AB6</f>
        <v>59009.625743617013</v>
      </c>
      <c r="K5" s="43">
        <f>+DATA!AC6</f>
        <v>60422.139566484453</v>
      </c>
      <c r="L5" s="57" t="s">
        <v>121</v>
      </c>
      <c r="M5" s="43"/>
      <c r="N5" s="43"/>
      <c r="O5" s="43" t="s">
        <v>121</v>
      </c>
      <c r="P5" s="43">
        <f>+DATA!CM6</f>
        <v>43097.814764916766</v>
      </c>
      <c r="Q5" s="43">
        <f>+DATA!CN6</f>
        <v>62142.186068473202</v>
      </c>
      <c r="R5" s="43">
        <f>+DATA!CO6</f>
        <v>62789.349844145727</v>
      </c>
      <c r="S5" s="43">
        <f>+DATA!CP6</f>
        <v>63660.784044442604</v>
      </c>
    </row>
    <row r="6" spans="1:19">
      <c r="A6" s="12" t="str">
        <f>+DATA!A7</f>
        <v>West</v>
      </c>
      <c r="B6" s="58">
        <f>+DATA!T7*($G$67/$B$67)</f>
        <v>73272.635380835389</v>
      </c>
      <c r="C6" s="58">
        <f>+DATA!U7*($H$67/$C$67)</f>
        <v>76014.236840839279</v>
      </c>
      <c r="D6" s="58">
        <f>+DATA!V7*($I$67/$D$67)</f>
        <v>75909.415342273656</v>
      </c>
      <c r="E6" s="58">
        <f>+DATA!W7*($J$67/$E$67)</f>
        <v>79935.385675756625</v>
      </c>
      <c r="F6" s="58">
        <f>+DATA!X7*($K$67/$F$67)</f>
        <v>79414.109372839273</v>
      </c>
      <c r="G6" s="58">
        <f>+DATA!Y7</f>
        <v>72559</v>
      </c>
      <c r="H6" s="58">
        <f>+DATA!Z7</f>
        <v>67137.255586191051</v>
      </c>
      <c r="I6" s="58">
        <f>+DATA!AA7</f>
        <v>66502.237217296206</v>
      </c>
      <c r="J6" s="58">
        <f>+DATA!AB7</f>
        <v>67792.846766013885</v>
      </c>
      <c r="K6" s="58">
        <f>+DATA!AC7</f>
        <v>69679.904048127588</v>
      </c>
      <c r="L6" s="53"/>
      <c r="M6" s="58"/>
      <c r="N6" s="58"/>
      <c r="O6" s="58"/>
      <c r="P6" s="58" t="str">
        <f>+DATA!CM7</f>
        <v>NA</v>
      </c>
      <c r="Q6" s="58">
        <f>+DATA!CN7</f>
        <v>66490.46597498389</v>
      </c>
      <c r="R6" s="58">
        <f>+DATA!CO7</f>
        <v>67415.905790561927</v>
      </c>
      <c r="S6" s="58">
        <f>+DATA!CP7</f>
        <v>69946.243553514651</v>
      </c>
    </row>
    <row r="7" spans="1:19">
      <c r="A7" s="12" t="str">
        <f>+DATA!A8</f>
        <v>Midwest</v>
      </c>
      <c r="B7" s="58">
        <f>+DATA!T8*($G$67/$B$67)</f>
        <v>62895.666339066345</v>
      </c>
      <c r="C7" s="58">
        <f>+DATA!U8*($H$67/$C$67)</f>
        <v>64378.068876797188</v>
      </c>
      <c r="D7" s="58">
        <f>+DATA!V8*($I$67/$D$67)</f>
        <v>63536.167414220021</v>
      </c>
      <c r="E7" s="58">
        <f>+DATA!W8*($J$67/$E$67)</f>
        <v>67883.518391546226</v>
      </c>
      <c r="F7" s="58">
        <f>+DATA!X8*($K$67/$F$67)</f>
        <v>67921.999292460372</v>
      </c>
      <c r="G7" s="58">
        <f>+DATA!Y8</f>
        <v>62792</v>
      </c>
      <c r="H7" s="58">
        <f>+DATA!Z8</f>
        <v>60855.858923527099</v>
      </c>
      <c r="I7" s="58">
        <f>+DATA!AA8</f>
        <v>59711.667222806376</v>
      </c>
      <c r="J7" s="58">
        <f>+DATA!AB8</f>
        <v>60424.776413952466</v>
      </c>
      <c r="K7" s="58">
        <f>+DATA!AC8</f>
        <v>62654.336578071059</v>
      </c>
      <c r="L7" s="53"/>
      <c r="M7" s="58"/>
      <c r="N7" s="58"/>
      <c r="O7" s="58"/>
      <c r="P7" s="58">
        <f>+DATA!CM8</f>
        <v>52300.368637724554</v>
      </c>
      <c r="Q7" s="58">
        <f>+DATA!CN8</f>
        <v>67612.237908644893</v>
      </c>
      <c r="R7" s="58">
        <f>+DATA!CO8</f>
        <v>69055.799861780717</v>
      </c>
      <c r="S7" s="58">
        <f>+DATA!CP8</f>
        <v>70574.765233900107</v>
      </c>
    </row>
    <row r="8" spans="1:19">
      <c r="A8" s="12" t="str">
        <f>+DATA!A9</f>
        <v>Northeast</v>
      </c>
      <c r="B8" s="58">
        <f>+DATA!T9*($G$67/$B$67)</f>
        <v>68216.249631449638</v>
      </c>
      <c r="C8" s="58">
        <f>+DATA!U9*($H$67/$C$67)</f>
        <v>69253.615333574737</v>
      </c>
      <c r="D8" s="58">
        <f>+DATA!V9*($I$67/$D$67)</f>
        <v>68690.738599053191</v>
      </c>
      <c r="E8" s="58">
        <f>+DATA!W9*($J$67/$E$67)</f>
        <v>72883.288049496667</v>
      </c>
      <c r="F8" s="58">
        <f>+DATA!X9*($K$67/$F$67)</f>
        <v>72838.675744587978</v>
      </c>
      <c r="G8" s="58">
        <f>+DATA!Y9</f>
        <v>67605</v>
      </c>
      <c r="H8" s="58">
        <f>+DATA!Z9</f>
        <v>60653.46372378568</v>
      </c>
      <c r="I8" s="58">
        <f>+DATA!AA9</f>
        <v>61485.420237797844</v>
      </c>
      <c r="J8" s="58">
        <f>+DATA!AB9</f>
        <v>64486.512423105145</v>
      </c>
      <c r="K8" s="58">
        <f>+DATA!AC9</f>
        <v>66194.898560979651</v>
      </c>
      <c r="L8" s="53"/>
      <c r="M8" s="58"/>
      <c r="N8" s="58"/>
      <c r="O8" s="58"/>
      <c r="P8" s="58" t="str">
        <f>+DATA!CM9</f>
        <v>NA</v>
      </c>
      <c r="Q8" s="58">
        <f>+DATA!CN9</f>
        <v>63838.342482100234</v>
      </c>
      <c r="R8" s="58">
        <f>+DATA!CO9</f>
        <v>62208.410958904111</v>
      </c>
      <c r="S8" s="58">
        <f>+DATA!CP9</f>
        <v>64853.628653295134</v>
      </c>
    </row>
    <row r="9" spans="1:19">
      <c r="A9" s="1" t="str">
        <f>+DATA!A10</f>
        <v>SREB</v>
      </c>
      <c r="B9" s="43">
        <f>+DATA!T10*($G$67/$B$67)</f>
        <v>53771.613200462401</v>
      </c>
      <c r="C9" s="43">
        <f>+DATA!U10*($H$67/$C$67)</f>
        <v>55323.27799342561</v>
      </c>
      <c r="D9" s="43">
        <f>+DATA!V10*($I$67/$D$67)</f>
        <v>54632.342153952384</v>
      </c>
      <c r="E9" s="43">
        <f>+DATA!W10*($J$67/$E$67)</f>
        <v>57164.716354881639</v>
      </c>
      <c r="F9" s="43">
        <f>+DATA!X10*($K$67/$F$67)</f>
        <v>56586.252854345061</v>
      </c>
      <c r="G9" s="43">
        <f>+DATA!Y10</f>
        <v>51834.101565527541</v>
      </c>
      <c r="H9" s="43">
        <f>+DATA!Z10</f>
        <v>51302.207031921374</v>
      </c>
      <c r="I9" s="43">
        <f>+DATA!AA10</f>
        <v>52158.031710827207</v>
      </c>
      <c r="J9" s="43">
        <f>+DATA!AB10</f>
        <v>52098.724037699285</v>
      </c>
      <c r="K9" s="43">
        <f>+DATA!AC10</f>
        <v>52632.347802568067</v>
      </c>
      <c r="L9" s="52">
        <f>+DATA!CG10*($G$67/$B$67)</f>
        <v>47222.798581049203</v>
      </c>
      <c r="M9" s="43">
        <f>+DATA!CH10*($H$67/$C$67)</f>
        <v>48286.000414996517</v>
      </c>
      <c r="N9" s="43">
        <f>+DATA!CI10*($I$67/$D$67)</f>
        <v>46550.539508106936</v>
      </c>
      <c r="O9" s="43">
        <f>+DATA!CL10</f>
        <v>44617.655667565545</v>
      </c>
      <c r="P9" s="43">
        <f>+DATA!CM10</f>
        <v>42222.430061519342</v>
      </c>
      <c r="Q9" s="43">
        <f>+DATA!CN10</f>
        <v>42036.6004150476</v>
      </c>
      <c r="R9" s="43">
        <f>+DATA!CO10</f>
        <v>40187.770446953116</v>
      </c>
      <c r="S9" s="43">
        <f>+DATA!CP10</f>
        <v>39773.08091226031</v>
      </c>
    </row>
    <row r="10" spans="1:19">
      <c r="A10" s="1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52"/>
      <c r="M10" s="43"/>
      <c r="N10" s="43"/>
      <c r="O10" s="43"/>
      <c r="P10" s="43"/>
      <c r="Q10" s="43"/>
      <c r="R10" s="43"/>
      <c r="S10" s="43"/>
    </row>
    <row r="11" spans="1:19" ht="15.75" customHeight="1">
      <c r="A11" s="1" t="str">
        <f>+DATA!A12</f>
        <v>Alabama</v>
      </c>
      <c r="B11" s="43">
        <f>+DATA!T12*($G$67/$B$67)</f>
        <v>54963.05815292801</v>
      </c>
      <c r="C11" s="43">
        <f>+DATA!U12*($H$67/$C$67)</f>
        <v>58625.858690566245</v>
      </c>
      <c r="D11" s="43">
        <f>+DATA!V12*($I$67/$D$67)</f>
        <v>56362.6038196925</v>
      </c>
      <c r="E11" s="43">
        <f>+DATA!W12*($J$67/$E$67)</f>
        <v>59102.319730169918</v>
      </c>
      <c r="F11" s="43">
        <f>+DATA!X12*($K$67/$F$67)</f>
        <v>58053.309726850879</v>
      </c>
      <c r="G11" s="43">
        <f>+DATA!Y12</f>
        <v>53163.426363564577</v>
      </c>
      <c r="H11" s="43">
        <f>+DATA!Z12</f>
        <v>53890.58005049418</v>
      </c>
      <c r="I11" s="43">
        <f>+DATA!AA12</f>
        <v>52546.053207300371</v>
      </c>
      <c r="J11" s="43">
        <f>+DATA!AB12</f>
        <v>53106.961676420615</v>
      </c>
      <c r="K11" s="43">
        <f>+DATA!AC12</f>
        <v>51340.977497255764</v>
      </c>
      <c r="L11" s="52">
        <f>+DATA!CG12*($G$67/$B$67)</f>
        <v>57229.587605316046</v>
      </c>
      <c r="M11" s="43">
        <f>+DATA!CH12*($H$67/$C$67)</f>
        <v>59235.622784366657</v>
      </c>
      <c r="N11" s="43">
        <f>+DATA!CI12*($I$67/$D$67)</f>
        <v>59644.845328647505</v>
      </c>
      <c r="O11" s="43">
        <f>+DATA!CL12</f>
        <v>53109.070069798654</v>
      </c>
      <c r="P11" s="43">
        <f>+DATA!CM12</f>
        <v>50864.227946358485</v>
      </c>
      <c r="Q11" s="43">
        <f>+DATA!CN12</f>
        <v>56340.19537235851</v>
      </c>
      <c r="R11" s="43">
        <f>+DATA!CO12</f>
        <v>52434.391304347831</v>
      </c>
      <c r="S11" s="43">
        <f>+DATA!CP12</f>
        <v>52214.932692307695</v>
      </c>
    </row>
    <row r="12" spans="1:19">
      <c r="A12" s="1" t="str">
        <f>+DATA!A13</f>
        <v>Arkansas</v>
      </c>
      <c r="B12" s="43">
        <f>+DATA!T13*($G$67/$B$67)</f>
        <v>47349.526879619065</v>
      </c>
      <c r="C12" s="43">
        <f>+DATA!U13*($H$67/$C$67)</f>
        <v>48515.249048858845</v>
      </c>
      <c r="D12" s="43">
        <f>+DATA!V13*($I$67/$D$67)</f>
        <v>44994.133253509259</v>
      </c>
      <c r="E12" s="43">
        <f>+DATA!W13*($J$67/$E$67)</f>
        <v>48186.544024411531</v>
      </c>
      <c r="F12" s="43">
        <f>+DATA!X13*($K$67/$F$67)</f>
        <v>47713.872899337854</v>
      </c>
      <c r="G12" s="43">
        <f>+DATA!Y13</f>
        <v>43996.935908215026</v>
      </c>
      <c r="H12" s="43">
        <f>+DATA!Z13</f>
        <v>43546.377554553517</v>
      </c>
      <c r="I12" s="43">
        <f>+DATA!AA13</f>
        <v>43845.371326013868</v>
      </c>
      <c r="J12" s="43">
        <f>+DATA!AB13</f>
        <v>44207.091056312107</v>
      </c>
      <c r="K12" s="43">
        <f>+DATA!AC13</f>
        <v>44817.506073802433</v>
      </c>
      <c r="L12" s="52"/>
      <c r="M12" s="43"/>
      <c r="N12" s="43"/>
      <c r="O12" s="43"/>
      <c r="P12" s="43"/>
      <c r="Q12" s="43"/>
      <c r="R12" s="43"/>
      <c r="S12" s="43"/>
    </row>
    <row r="13" spans="1:19">
      <c r="A13" s="1" t="str">
        <f>+DATA!A14</f>
        <v>Delaware</v>
      </c>
      <c r="B13" s="43">
        <f>+DATA!T14*($G$67/$B$67)</f>
        <v>69555.679765180917</v>
      </c>
      <c r="C13" s="43">
        <f>+DATA!U14*($H$67/$C$67)</f>
        <v>70287.8574811648</v>
      </c>
      <c r="D13" s="43">
        <f>+DATA!V14*($I$67/$D$67)</f>
        <v>67773.723204788694</v>
      </c>
      <c r="E13" s="43">
        <f>+DATA!W14*($J$67/$E$67)</f>
        <v>69453.845485818325</v>
      </c>
      <c r="F13" s="43">
        <f>+DATA!X14*($K$67/$F$67)</f>
        <v>69862.913796619832</v>
      </c>
      <c r="G13" s="43">
        <f>+DATA!Y14</f>
        <v>64166.660820365534</v>
      </c>
      <c r="H13" s="43">
        <f>+DATA!Z14</f>
        <v>68958.386479777721</v>
      </c>
      <c r="I13" s="43">
        <f>+DATA!AA14</f>
        <v>60362.580450037851</v>
      </c>
      <c r="J13" s="43">
        <f>+DATA!AB14</f>
        <v>58322.254381694256</v>
      </c>
      <c r="K13" s="43">
        <f>+DATA!AC14</f>
        <v>61440.976117285405</v>
      </c>
      <c r="L13" s="52"/>
      <c r="M13" s="43"/>
      <c r="N13" s="43"/>
      <c r="O13" s="43"/>
      <c r="P13" s="43"/>
      <c r="Q13" s="43"/>
      <c r="R13" s="43"/>
      <c r="S13" s="43"/>
    </row>
    <row r="14" spans="1:19">
      <c r="A14" s="1" t="str">
        <f>+DATA!A15</f>
        <v>Florida</v>
      </c>
      <c r="B14" s="43">
        <f>+DATA!T15*($G$67/$B$67)</f>
        <v>56676.841270632103</v>
      </c>
      <c r="C14" s="43">
        <f>+DATA!U15*($H$67/$C$67)</f>
        <v>58484.484263843762</v>
      </c>
      <c r="D14" s="43">
        <f>+DATA!V15*($I$67/$D$67)</f>
        <v>56842.313723723724</v>
      </c>
      <c r="E14" s="43">
        <f>+DATA!W15*($J$67/$E$67)</f>
        <v>59326.6508190635</v>
      </c>
      <c r="F14" s="43">
        <f>+DATA!X15*($K$67/$F$67)</f>
        <v>59394.606427195919</v>
      </c>
      <c r="G14" s="43">
        <f>+DATA!Y15</f>
        <v>54585.753821823935</v>
      </c>
      <c r="H14" s="43">
        <f>+DATA!Z15</f>
        <v>55270.779039301313</v>
      </c>
      <c r="I14" s="43">
        <f>+DATA!AA15</f>
        <v>55705.84911392405</v>
      </c>
      <c r="J14" s="43">
        <f>+DATA!AB15</f>
        <v>55728.191431516105</v>
      </c>
      <c r="K14" s="43">
        <f>+DATA!AC15</f>
        <v>56811.910223329483</v>
      </c>
      <c r="L14" s="52"/>
      <c r="M14" s="43"/>
      <c r="N14" s="43"/>
      <c r="O14" s="43"/>
      <c r="P14" s="43"/>
      <c r="Q14" s="43"/>
      <c r="R14" s="43"/>
      <c r="S14" s="43"/>
    </row>
    <row r="15" spans="1:19">
      <c r="A15" s="1" t="str">
        <f>+DATA!A16</f>
        <v>Georgia</v>
      </c>
      <c r="B15" s="43">
        <f>+DATA!T16*($G$67/$B$67)</f>
        <v>50432.129304554539</v>
      </c>
      <c r="C15" s="43">
        <f>+DATA!U16*($H$67/$C$67)</f>
        <v>51366.383311265381</v>
      </c>
      <c r="D15" s="43">
        <f>+DATA!V16*($I$67/$D$67)</f>
        <v>50748.850168758094</v>
      </c>
      <c r="E15" s="43">
        <f>+DATA!W16*($J$67/$E$67)</f>
        <v>53283.579929195505</v>
      </c>
      <c r="F15" s="43">
        <f>+DATA!X16*($K$67/$F$67)</f>
        <v>52526.870493734488</v>
      </c>
      <c r="G15" s="43">
        <f>+DATA!Y16</f>
        <v>46682.95063402399</v>
      </c>
      <c r="H15" s="43">
        <f>+DATA!Z16</f>
        <v>47569.866108556918</v>
      </c>
      <c r="I15" s="43">
        <f>+DATA!AA16</f>
        <v>46627.267982502235</v>
      </c>
      <c r="J15" s="43">
        <f>+DATA!AB16</f>
        <v>41928.334120261075</v>
      </c>
      <c r="K15" s="43">
        <f>+DATA!AC16</f>
        <v>42461.177352494131</v>
      </c>
      <c r="L15" s="52">
        <f>+DATA!CG16*($G$67/$B$67)</f>
        <v>47447.228654206498</v>
      </c>
      <c r="M15" s="43">
        <f>+DATA!CH16*($H$67/$C$67)</f>
        <v>48315.162911707535</v>
      </c>
      <c r="N15" s="43">
        <f>+DATA!CI16*($I$67/$D$67)</f>
        <v>46951.347275860026</v>
      </c>
      <c r="O15" s="43">
        <f>+DATA!CL16</f>
        <v>44688.970657167833</v>
      </c>
      <c r="P15" s="43">
        <f>+DATA!CM16</f>
        <v>41580.58162091874</v>
      </c>
      <c r="Q15" s="43">
        <f>+DATA!CN16</f>
        <v>40541.835024263411</v>
      </c>
      <c r="R15" s="43">
        <f>+DATA!CO16</f>
        <v>40028.13973831226</v>
      </c>
      <c r="S15" s="43">
        <f>+DATA!CP16</f>
        <v>40012.434010334437</v>
      </c>
    </row>
    <row r="16" spans="1:19">
      <c r="A16" s="1" t="str">
        <f>+DATA!A17</f>
        <v>Kentucky</v>
      </c>
      <c r="B16" s="43">
        <f>+DATA!T17*($G$67/$B$67)</f>
        <v>53422.934159558368</v>
      </c>
      <c r="C16" s="43">
        <f>+DATA!U17*($H$67/$C$67)</f>
        <v>54220.183388399586</v>
      </c>
      <c r="D16" s="43">
        <f>+DATA!V17*($I$67/$D$67)</f>
        <v>52119.159649348156</v>
      </c>
      <c r="E16" s="43">
        <f>+DATA!W17*($J$67/$E$67)</f>
        <v>54094.273662559528</v>
      </c>
      <c r="F16" s="43">
        <f>+DATA!X17*($K$67/$F$67)</f>
        <v>53218.587530522338</v>
      </c>
      <c r="G16" s="43">
        <f>+DATA!Y17</f>
        <v>49343.220048088646</v>
      </c>
      <c r="H16" s="43">
        <f>+DATA!Z17</f>
        <v>43988.414879869008</v>
      </c>
      <c r="I16" s="43">
        <f>+DATA!AA17</f>
        <v>46022.913587689254</v>
      </c>
      <c r="J16" s="43">
        <f>+DATA!AB17</f>
        <v>46120.635311471691</v>
      </c>
      <c r="K16" s="43">
        <f>+DATA!AC17</f>
        <v>46923.354275427548</v>
      </c>
      <c r="L16" s="52">
        <f>+DATA!CG17*($G$67/$B$67)</f>
        <v>49157.407512542959</v>
      </c>
      <c r="M16" s="43">
        <f>+DATA!CH17*($H$67/$C$67)</f>
        <v>49063.199324837828</v>
      </c>
      <c r="N16" s="43">
        <f>+DATA!CI17*($I$67/$D$67)</f>
        <v>47042.580509931307</v>
      </c>
      <c r="O16" s="43">
        <f>+DATA!CL17</f>
        <v>44564.229773493978</v>
      </c>
      <c r="P16" s="43">
        <f>+DATA!CM17</f>
        <v>40761.67988784358</v>
      </c>
      <c r="Q16" s="43">
        <f>+DATA!CN17</f>
        <v>41024.665040458254</v>
      </c>
      <c r="R16" s="43">
        <f>+DATA!CO17</f>
        <v>41127.55258855586</v>
      </c>
      <c r="S16" s="43">
        <f>+DATA!CP17</f>
        <v>41627.559312638587</v>
      </c>
    </row>
    <row r="17" spans="1:19">
      <c r="A17" s="1" t="str">
        <f>+DATA!A18</f>
        <v>Louisiana</v>
      </c>
      <c r="B17" s="43">
        <f>+DATA!T18*($G$67/$B$67)</f>
        <v>50513.289887148232</v>
      </c>
      <c r="C17" s="43">
        <f>+DATA!U18*($H$67/$C$67)</f>
        <v>55598.410816878248</v>
      </c>
      <c r="D17" s="43">
        <f>+DATA!V18*($I$67/$D$67)</f>
        <v>54241.58058151669</v>
      </c>
      <c r="E17" s="43">
        <f>+DATA!W18*($J$67/$E$67)</f>
        <v>55964.62741642179</v>
      </c>
      <c r="F17" s="43">
        <f>+DATA!X18*($K$67/$F$67)</f>
        <v>54679.97429764246</v>
      </c>
      <c r="G17" s="43">
        <f>+DATA!Y18</f>
        <v>50202.046624006914</v>
      </c>
      <c r="H17" s="43">
        <f>+DATA!Z18</f>
        <v>42540.593092126895</v>
      </c>
      <c r="I17" s="43">
        <f>+DATA!AA18</f>
        <v>43772.499565412654</v>
      </c>
      <c r="J17" s="43">
        <f>+DATA!AB18</f>
        <v>43868.843727469357</v>
      </c>
      <c r="K17" s="43">
        <f>+DATA!AC18</f>
        <v>44151.592046303209</v>
      </c>
      <c r="L17" s="52">
        <f>+DATA!CG18*($G$67/$B$67)</f>
        <v>42296.645808851179</v>
      </c>
      <c r="M17" s="43">
        <f>+DATA!CH18*($H$67/$C$67)</f>
        <v>43642.372672545003</v>
      </c>
      <c r="N17" s="43">
        <f>+DATA!CI18*($I$67/$D$67)</f>
        <v>37788.524939866911</v>
      </c>
      <c r="O17" s="43">
        <f>+DATA!CL18</f>
        <v>37999.944890775994</v>
      </c>
      <c r="P17" s="43">
        <f>+DATA!CM18</f>
        <v>38687.576695389886</v>
      </c>
      <c r="Q17" s="43">
        <f>+DATA!CN18</f>
        <v>37136.109284870567</v>
      </c>
      <c r="R17" s="43">
        <f>+DATA!CO18</f>
        <v>37203.601235415234</v>
      </c>
      <c r="S17" s="43">
        <f>+DATA!CP18</f>
        <v>37082.720733427363</v>
      </c>
    </row>
    <row r="18" spans="1:19">
      <c r="A18" s="1" t="str">
        <f>+DATA!A19</f>
        <v>Maryland</v>
      </c>
      <c r="B18" s="43">
        <f>+DATA!T19*($G$67/$B$67)</f>
        <v>68076.836388854674</v>
      </c>
      <c r="C18" s="43">
        <f>+DATA!U19*($H$67/$C$67)</f>
        <v>69593.325268392582</v>
      </c>
      <c r="D18" s="43">
        <f>+DATA!V19*($I$67/$D$67)</f>
        <v>68979.556009539359</v>
      </c>
      <c r="E18" s="43">
        <f>+DATA!W19*($J$67/$E$67)</f>
        <v>73044.881754018483</v>
      </c>
      <c r="F18" s="43">
        <f>+DATA!X19*($K$67/$F$67)</f>
        <v>71987.895032629531</v>
      </c>
      <c r="G18" s="43">
        <f>+DATA!Y19</f>
        <v>66084.629553953608</v>
      </c>
      <c r="H18" s="43">
        <f>+DATA!Z19</f>
        <v>60124.548474928095</v>
      </c>
      <c r="I18" s="43">
        <f>+DATA!AA19</f>
        <v>61848.804894290945</v>
      </c>
      <c r="J18" s="43">
        <f>+DATA!AB19</f>
        <v>61881.643274398317</v>
      </c>
      <c r="K18" s="43">
        <f>+DATA!AC19</f>
        <v>63875.663738580464</v>
      </c>
      <c r="L18" s="52"/>
      <c r="M18" s="43"/>
      <c r="N18" s="43"/>
      <c r="O18" s="43"/>
      <c r="P18" s="43"/>
      <c r="Q18" s="43"/>
      <c r="R18" s="43"/>
      <c r="S18" s="43"/>
    </row>
    <row r="19" spans="1:19">
      <c r="A19" s="1" t="str">
        <f>+DATA!A20</f>
        <v>Mississippi</v>
      </c>
      <c r="B19" s="43">
        <f>+DATA!T20*($G$67/$B$67)</f>
        <v>49848.847676827747</v>
      </c>
      <c r="C19" s="43">
        <f>+DATA!U20*($H$67/$C$67)</f>
        <v>50298.326908331845</v>
      </c>
      <c r="D19" s="43">
        <f>+DATA!V20*($I$67/$D$67)</f>
        <v>50826.45708288785</v>
      </c>
      <c r="E19" s="43">
        <f>+DATA!W20*($J$67/$E$67)</f>
        <v>54005.427634578969</v>
      </c>
      <c r="F19" s="43">
        <f>+DATA!X20*($K$67/$F$67)</f>
        <v>53991.513147568257</v>
      </c>
      <c r="G19" s="43">
        <f>+DATA!Y20</f>
        <v>49951.43258701772</v>
      </c>
      <c r="H19" s="43">
        <f>+DATA!Z20</f>
        <v>48660.618914969164</v>
      </c>
      <c r="I19" s="43">
        <f>+DATA!AA20</f>
        <v>48924.778218850821</v>
      </c>
      <c r="J19" s="43">
        <f>+DATA!AB20</f>
        <v>48131.341141468321</v>
      </c>
      <c r="K19" s="43">
        <f>+DATA!AC20</f>
        <v>45841.532796021602</v>
      </c>
      <c r="L19" s="52"/>
      <c r="M19" s="43"/>
      <c r="N19" s="43"/>
      <c r="O19" s="43"/>
      <c r="P19" s="43"/>
      <c r="Q19" s="43"/>
      <c r="R19" s="43"/>
      <c r="S19" s="43"/>
    </row>
    <row r="20" spans="1:19">
      <c r="A20" s="1" t="str">
        <f>+DATA!A21</f>
        <v>North Carolina</v>
      </c>
      <c r="B20" s="43">
        <f>+DATA!T21*($G$67/$B$67)</f>
        <v>48852.462143818222</v>
      </c>
      <c r="C20" s="43">
        <f>+DATA!U21*($H$67/$C$67)</f>
        <v>50982.46652400434</v>
      </c>
      <c r="D20" s="43">
        <f>+DATA!V21*($I$67/$D$67)</f>
        <v>50535.666624179939</v>
      </c>
      <c r="E20" s="43">
        <f>+DATA!W21*($J$67/$E$67)</f>
        <v>52098.884623025624</v>
      </c>
      <c r="F20" s="43">
        <f>+DATA!X21*($K$67/$F$67)</f>
        <v>51774.022214517441</v>
      </c>
      <c r="G20" s="43">
        <f>+DATA!Y21</f>
        <v>47272.222963320462</v>
      </c>
      <c r="H20" s="43">
        <f>+DATA!Z21</f>
        <v>47363.197103730134</v>
      </c>
      <c r="I20" s="43">
        <f>+DATA!AA21</f>
        <v>47410.440929981371</v>
      </c>
      <c r="J20" s="43">
        <f>+DATA!AB21</f>
        <v>47690.289777557933</v>
      </c>
      <c r="K20" s="43">
        <f>+DATA!AC21</f>
        <v>47362.304649121455</v>
      </c>
      <c r="L20" s="52"/>
      <c r="M20" s="43"/>
      <c r="N20" s="43"/>
      <c r="O20" s="43"/>
      <c r="P20" s="43"/>
      <c r="Q20" s="43"/>
      <c r="R20" s="43"/>
      <c r="S20" s="43"/>
    </row>
    <row r="21" spans="1:19">
      <c r="A21" s="1" t="str">
        <f>+DATA!A22</f>
        <v>Oklahoma</v>
      </c>
      <c r="B21" s="43">
        <f>+DATA!T22*($G$67/$B$67)</f>
        <v>49894.702065501995</v>
      </c>
      <c r="C21" s="43">
        <f>+DATA!U22*($H$67/$C$67)</f>
        <v>50630.793585467851</v>
      </c>
      <c r="D21" s="43">
        <f>+DATA!V22*($I$67/$D$67)</f>
        <v>48724.359310545457</v>
      </c>
      <c r="E21" s="43">
        <f>+DATA!W22*($J$67/$E$67)</f>
        <v>54086.187356592534</v>
      </c>
      <c r="F21" s="43">
        <f>+DATA!X22*($K$67/$F$67)</f>
        <v>53076.673756809185</v>
      </c>
      <c r="G21" s="43">
        <f>+DATA!Y22</f>
        <v>49306.227374623319</v>
      </c>
      <c r="H21" s="43">
        <f>+DATA!Z22</f>
        <v>49605.965819783218</v>
      </c>
      <c r="I21" s="43">
        <f>+DATA!AA22</f>
        <v>50378.445889717055</v>
      </c>
      <c r="J21" s="43">
        <f>+DATA!AB22</f>
        <v>45776.135758513934</v>
      </c>
      <c r="K21" s="43">
        <f>+DATA!AC22</f>
        <v>45979.308594685186</v>
      </c>
      <c r="L21" s="52">
        <f>+DATA!CG22*($G$67/$B$67)</f>
        <v>50910.071594953166</v>
      </c>
      <c r="M21" s="43">
        <f>+DATA!CH22*($H$67/$C$67)</f>
        <v>52244.481327719252</v>
      </c>
      <c r="N21" s="43">
        <f>+DATA!CI22*($I$67/$D$67)</f>
        <v>51575.63997452514</v>
      </c>
      <c r="O21" s="43">
        <f>+DATA!CL22</f>
        <v>49878.160806542881</v>
      </c>
      <c r="P21" s="43">
        <f>+DATA!CM22</f>
        <v>46355.703218515751</v>
      </c>
      <c r="Q21" s="43">
        <f>+DATA!CN22</f>
        <v>47311.409756132438</v>
      </c>
      <c r="R21" s="43" t="str">
        <f>+DATA!CO22</f>
        <v>NA</v>
      </c>
      <c r="S21" s="43">
        <f>+DATA!CP22</f>
        <v>33000</v>
      </c>
    </row>
    <row r="22" spans="1:19">
      <c r="A22" s="1" t="str">
        <f>+DATA!A23</f>
        <v>South Carolina</v>
      </c>
      <c r="B22" s="43">
        <f>+DATA!T23*($G$67/$B$67)</f>
        <v>49657.594754291073</v>
      </c>
      <c r="C22" s="43">
        <f>+DATA!U23*($H$67/$C$67)</f>
        <v>51127.05186545699</v>
      </c>
      <c r="D22" s="43">
        <f>+DATA!V23*($I$67/$D$67)</f>
        <v>49336.84965292659</v>
      </c>
      <c r="E22" s="43">
        <f>+DATA!W23*($J$67/$E$67)</f>
        <v>51568.0700458063</v>
      </c>
      <c r="F22" s="43">
        <f>+DATA!X23*($K$67/$F$67)</f>
        <v>50610.843235521686</v>
      </c>
      <c r="G22" s="43">
        <f>+DATA!Y23</f>
        <v>46413.977644837483</v>
      </c>
      <c r="H22" s="43">
        <f>+DATA!Z23</f>
        <v>48077.851168327361</v>
      </c>
      <c r="I22" s="43">
        <f>+DATA!AA23</f>
        <v>47799.444571173895</v>
      </c>
      <c r="J22" s="43">
        <f>+DATA!AB23</f>
        <v>50999.891848556952</v>
      </c>
      <c r="K22" s="43">
        <f>+DATA!AC23</f>
        <v>48673.794227432838</v>
      </c>
      <c r="L22" s="52"/>
      <c r="M22" s="43"/>
      <c r="N22" s="43"/>
      <c r="O22" s="43"/>
      <c r="P22" s="43"/>
      <c r="Q22" s="43"/>
      <c r="R22" s="43"/>
      <c r="S22" s="43"/>
    </row>
    <row r="23" spans="1:19">
      <c r="A23" s="1" t="str">
        <f>+DATA!A24</f>
        <v>Tennessee</v>
      </c>
      <c r="B23" s="43">
        <f>+DATA!T24*($G$67/$B$67)</f>
        <v>51147.068576941456</v>
      </c>
      <c r="C23" s="43">
        <f>+DATA!U24*($H$67/$C$67)</f>
        <v>52449.459179064841</v>
      </c>
      <c r="D23" s="43">
        <f>+DATA!V24*($I$67/$D$67)</f>
        <v>50263.480054483589</v>
      </c>
      <c r="E23" s="43">
        <f>+DATA!W24*($J$67/$E$67)</f>
        <v>51832.374256118841</v>
      </c>
      <c r="F23" s="43">
        <f>+DATA!X24*($K$67/$F$67)</f>
        <v>50918.624983246009</v>
      </c>
      <c r="G23" s="43">
        <f>+DATA!Y24</f>
        <v>47130.554659362773</v>
      </c>
      <c r="H23" s="43">
        <f>+DATA!Z24</f>
        <v>46048.007578168879</v>
      </c>
      <c r="I23" s="43">
        <f>+DATA!AA24</f>
        <v>48915.611533471354</v>
      </c>
      <c r="J23" s="43">
        <f>+DATA!AB24</f>
        <v>48862.095089312032</v>
      </c>
      <c r="K23" s="43">
        <f>+DATA!AC24</f>
        <v>50503.309100328093</v>
      </c>
      <c r="L23" s="52">
        <f>+DATA!CG24*($G$67/$B$67)</f>
        <v>39957.708571819028</v>
      </c>
      <c r="M23" s="43">
        <f>+DATA!CH24*($H$67/$C$67)</f>
        <v>41085.700487191811</v>
      </c>
      <c r="N23" s="43">
        <f>+DATA!CI24*($I$67/$D$67)</f>
        <v>40016.40537974218</v>
      </c>
      <c r="O23" s="43">
        <f>+DATA!CL24</f>
        <v>38396.573581620098</v>
      </c>
      <c r="P23" s="43">
        <f>+DATA!CM24</f>
        <v>36568.771633192388</v>
      </c>
      <c r="Q23" s="43">
        <f>+DATA!CN24</f>
        <v>37083.827946985446</v>
      </c>
      <c r="R23" s="43" t="str">
        <f>+DATA!CO24</f>
        <v>NA</v>
      </c>
      <c r="S23" s="43" t="str">
        <f>+DATA!CP24</f>
        <v>NA</v>
      </c>
    </row>
    <row r="24" spans="1:19">
      <c r="A24" s="1" t="str">
        <f>+DATA!A25</f>
        <v>Texas</v>
      </c>
      <c r="B24" s="43">
        <f>+DATA!T25*($G$67/$B$67)</f>
        <v>54824.992389769446</v>
      </c>
      <c r="C24" s="43">
        <f>+DATA!U25*($H$67/$C$67)</f>
        <v>55774.668664244025</v>
      </c>
      <c r="D24" s="43">
        <f>+DATA!V25*($I$67/$D$67)</f>
        <v>56213.528833326636</v>
      </c>
      <c r="E24" s="43">
        <f>+DATA!W25*($J$67/$E$67)</f>
        <v>58948.907779048954</v>
      </c>
      <c r="F24" s="43">
        <f>+DATA!X25*($K$67/$F$67)</f>
        <v>58379.320216150678</v>
      </c>
      <c r="G24" s="43">
        <f>+DATA!Y25</f>
        <v>52818.063622660338</v>
      </c>
      <c r="H24" s="43">
        <f>+DATA!Z25</f>
        <v>53185.035763505351</v>
      </c>
      <c r="I24" s="43">
        <f>+DATA!AA25</f>
        <v>54617.507054866051</v>
      </c>
      <c r="J24" s="43">
        <f>+DATA!AB25</f>
        <v>54975.406113315461</v>
      </c>
      <c r="K24" s="43">
        <f>+DATA!AC25</f>
        <v>56241.693831035052</v>
      </c>
      <c r="L24" s="52"/>
      <c r="M24" s="43"/>
      <c r="N24" s="43"/>
      <c r="O24" s="43"/>
      <c r="P24" s="43" t="str">
        <f>+DATA!CM25</f>
        <v>NA</v>
      </c>
      <c r="Q24" s="43" t="str">
        <f>+DATA!CN25</f>
        <v>NA</v>
      </c>
      <c r="R24" s="43" t="str">
        <f>+DATA!CO25</f>
        <v>NA</v>
      </c>
      <c r="S24" s="43">
        <f>+DATA!CP25</f>
        <v>37683.54064642507</v>
      </c>
    </row>
    <row r="25" spans="1:19">
      <c r="A25" s="1" t="str">
        <f>+DATA!A26</f>
        <v>Virginia</v>
      </c>
      <c r="B25" s="43">
        <f>+DATA!T26*($G$67/$B$67)</f>
        <v>56948.74508596216</v>
      </c>
      <c r="C25" s="43">
        <f>+DATA!U26*($H$67/$C$67)</f>
        <v>60115.244960434662</v>
      </c>
      <c r="D25" s="43">
        <f>+DATA!V26*($I$67/$D$67)</f>
        <v>60878.40821985207</v>
      </c>
      <c r="E25" s="43">
        <f>+DATA!W26*($J$67/$E$67)</f>
        <v>63265.588189523405</v>
      </c>
      <c r="F25" s="43">
        <f>+DATA!X26*($K$67/$F$67)</f>
        <v>62385.303272050311</v>
      </c>
      <c r="G25" s="43">
        <f>+DATA!Y26</f>
        <v>58362.313227777769</v>
      </c>
      <c r="H25" s="43">
        <f>+DATA!Z26</f>
        <v>58423.364014631297</v>
      </c>
      <c r="I25" s="43">
        <f>+DATA!AA26</f>
        <v>60059.216154350303</v>
      </c>
      <c r="J25" s="43">
        <f>+DATA!AB26</f>
        <v>60637.46045622183</v>
      </c>
      <c r="K25" s="43">
        <f>+DATA!AC26</f>
        <v>62664.008344923503</v>
      </c>
      <c r="L25" s="52"/>
      <c r="M25" s="43"/>
      <c r="N25" s="43"/>
      <c r="O25" s="43"/>
      <c r="P25" s="43" t="str">
        <f>+DATA!CM26</f>
        <v>NA</v>
      </c>
      <c r="Q25" s="43" t="str">
        <f>+DATA!CN26</f>
        <v>NA</v>
      </c>
      <c r="R25" s="43" t="str">
        <f>+DATA!CO26</f>
        <v>NA</v>
      </c>
      <c r="S25" s="43" t="str">
        <f>+DATA!CP26</f>
        <v>NA</v>
      </c>
    </row>
    <row r="26" spans="1:19">
      <c r="A26" s="1" t="str">
        <f>+DATA!A27</f>
        <v>West Virginia</v>
      </c>
      <c r="B26" s="43">
        <f>+DATA!T27*($G$67/$B$67)</f>
        <v>49166.565106954848</v>
      </c>
      <c r="C26" s="43">
        <f>+DATA!U27*($H$67/$C$67)</f>
        <v>49838.213061856593</v>
      </c>
      <c r="D26" s="43">
        <f>+DATA!V27*($I$67/$D$67)</f>
        <v>49512.040543013289</v>
      </c>
      <c r="E26" s="43">
        <f>+DATA!W27*($J$67/$E$67)</f>
        <v>51637.66825701615</v>
      </c>
      <c r="F26" s="43">
        <f>+DATA!X27*($K$67/$F$67)</f>
        <v>51503.846357406066</v>
      </c>
      <c r="G26" s="43">
        <f>+DATA!Y27</f>
        <v>47848.350698080285</v>
      </c>
      <c r="H26" s="43">
        <f>+DATA!Z27</f>
        <v>47212.803862310007</v>
      </c>
      <c r="I26" s="43">
        <f>+DATA!AA27</f>
        <v>47079.243068216689</v>
      </c>
      <c r="J26" s="43">
        <f>+DATA!AB27</f>
        <v>46175.679526665583</v>
      </c>
      <c r="K26" s="43">
        <f>+DATA!AC27</f>
        <v>46828.661675168667</v>
      </c>
      <c r="L26" s="52"/>
      <c r="M26" s="43"/>
      <c r="N26" s="43"/>
      <c r="O26" s="43"/>
      <c r="P26" s="43" t="str">
        <f>+DATA!CM27</f>
        <v>—</v>
      </c>
      <c r="Q26" s="43" t="str">
        <f>+DATA!CN27</f>
        <v>—</v>
      </c>
      <c r="R26" s="43">
        <f>+DATA!CO27</f>
        <v>51050.618181818179</v>
      </c>
      <c r="S26" s="43">
        <f>+DATA!CP27</f>
        <v>51454.16015625</v>
      </c>
    </row>
    <row r="27" spans="1:19" s="92" customFormat="1">
      <c r="A27" s="89"/>
      <c r="B27" s="90"/>
      <c r="C27" s="75"/>
      <c r="D27" s="75"/>
      <c r="E27" s="75"/>
      <c r="F27" s="75"/>
      <c r="G27" s="90"/>
      <c r="H27" s="75"/>
      <c r="I27" s="75"/>
      <c r="J27" s="75"/>
      <c r="K27" s="75"/>
      <c r="L27" s="91"/>
      <c r="M27" s="90"/>
      <c r="N27" s="90"/>
      <c r="O27" s="90"/>
      <c r="P27" s="90">
        <f>+DATA!CM28</f>
        <v>0</v>
      </c>
      <c r="Q27" s="90">
        <f>+DATA!CN28</f>
        <v>0</v>
      </c>
      <c r="R27" s="90">
        <f>+DATA!CO28</f>
        <v>0</v>
      </c>
      <c r="S27" s="90">
        <f>+DATA!CP28</f>
        <v>0</v>
      </c>
    </row>
    <row r="28" spans="1:19">
      <c r="A28" s="29" t="str">
        <f>+DATA!A29</f>
        <v>Alaska</v>
      </c>
      <c r="B28" s="58">
        <f>+DATA!T29*($G$67/$B$67)</f>
        <v>70902.628009828011</v>
      </c>
      <c r="C28" s="43">
        <f>+DATA!U29*($H$67/$C$67)</f>
        <v>41077.548185100917</v>
      </c>
      <c r="D28" s="43">
        <f>+DATA!V29*($I$67/$D$67)</f>
        <v>69689.94109090908</v>
      </c>
      <c r="E28" s="43">
        <f>+DATA!W29*($J$67/$E$67)</f>
        <v>74068.34341424593</v>
      </c>
      <c r="F28" s="43">
        <f>+DATA!X29*($K$67/$F$67)</f>
        <v>86558.922069317035</v>
      </c>
      <c r="G28" s="58">
        <f>+DATA!Y29</f>
        <v>66262</v>
      </c>
      <c r="H28" s="43">
        <f>+DATA!Z29</f>
        <v>63926.558823529405</v>
      </c>
      <c r="I28" s="43">
        <f>+DATA!AA29</f>
        <v>64813.5</v>
      </c>
      <c r="J28" s="43" t="str">
        <f>+DATA!AB29</f>
        <v>—</v>
      </c>
      <c r="K28" s="43" t="str">
        <f>+DATA!AC29</f>
        <v>—</v>
      </c>
      <c r="L28" s="53"/>
      <c r="M28" s="58"/>
      <c r="N28" s="58"/>
      <c r="O28" s="58"/>
      <c r="P28" s="58" t="str">
        <f>+DATA!CM29</f>
        <v>NA</v>
      </c>
      <c r="Q28" s="58">
        <f>+DATA!CN29</f>
        <v>55643.796116504855</v>
      </c>
      <c r="R28" s="58">
        <f>+DATA!CO29</f>
        <v>57702.792746113992</v>
      </c>
      <c r="S28" s="58">
        <f>+DATA!CP29</f>
        <v>72854.432432432426</v>
      </c>
    </row>
    <row r="29" spans="1:19">
      <c r="A29" s="12" t="str">
        <f>+DATA!A30</f>
        <v>Arizona</v>
      </c>
      <c r="B29" s="58">
        <f>+DATA!T30*($G$67/$B$67)</f>
        <v>69966.835872235883</v>
      </c>
      <c r="C29" s="43">
        <f>+DATA!U30*($H$67/$C$67)</f>
        <v>71688.460854121717</v>
      </c>
      <c r="D29" s="43">
        <f>+DATA!V30*($I$67/$D$67)</f>
        <v>71491.76011790504</v>
      </c>
      <c r="E29" s="43">
        <f>+DATA!W30*($J$67/$E$67)</f>
        <v>74534.751221958344</v>
      </c>
      <c r="F29" s="43">
        <f>+DATA!X30*($K$67/$F$67)</f>
        <v>73983.623090527253</v>
      </c>
      <c r="G29" s="58">
        <f>+DATA!Y30</f>
        <v>67369</v>
      </c>
      <c r="H29" s="43">
        <f>+DATA!Z30</f>
        <v>66913.026920257398</v>
      </c>
      <c r="I29" s="43">
        <f>+DATA!AA30</f>
        <v>67346.927112092773</v>
      </c>
      <c r="J29" s="43">
        <f>+DATA!AB30</f>
        <v>71414.005543237246</v>
      </c>
      <c r="K29" s="43">
        <f>+DATA!AC30</f>
        <v>69848.241379310348</v>
      </c>
      <c r="L29" s="53"/>
      <c r="M29" s="58"/>
      <c r="N29" s="58"/>
      <c r="O29" s="58"/>
      <c r="P29" s="58" t="str">
        <f>+DATA!CM30</f>
        <v>NA</v>
      </c>
      <c r="Q29" s="58">
        <f>+DATA!CN30</f>
        <v>65533.137759336096</v>
      </c>
      <c r="R29" s="58">
        <f>+DATA!CO30</f>
        <v>69734.574185248712</v>
      </c>
      <c r="S29" s="58">
        <f>+DATA!CP30</f>
        <v>69003.189881490136</v>
      </c>
    </row>
    <row r="30" spans="1:19">
      <c r="A30" s="12" t="str">
        <f>+DATA!A31</f>
        <v>California</v>
      </c>
      <c r="B30" s="58">
        <f>+DATA!T31*($G$67/$B$67)</f>
        <v>83767.272235872239</v>
      </c>
      <c r="C30" s="43">
        <f>+DATA!U31*($H$67/$C$67)</f>
        <v>86756.877417829601</v>
      </c>
      <c r="D30" s="43">
        <f>+DATA!V31*($I$67/$D$67)</f>
        <v>86079.540644109249</v>
      </c>
      <c r="E30" s="43">
        <f>+DATA!W31*($J$67/$E$67)</f>
        <v>91561.338087676093</v>
      </c>
      <c r="F30" s="43">
        <f>+DATA!X31*($K$67/$F$67)</f>
        <v>90981.820373391005</v>
      </c>
      <c r="G30" s="58">
        <f>+DATA!Y31</f>
        <v>83606</v>
      </c>
      <c r="H30" s="43">
        <f>+DATA!Z31</f>
        <v>74203.399431317754</v>
      </c>
      <c r="I30" s="43">
        <f>+DATA!AA31</f>
        <v>73154.37866544546</v>
      </c>
      <c r="J30" s="43">
        <f>+DATA!AB31</f>
        <v>74059.739625872739</v>
      </c>
      <c r="K30" s="43">
        <f>+DATA!AC31</f>
        <v>76207.01956097869</v>
      </c>
      <c r="L30" s="53"/>
      <c r="M30" s="58"/>
      <c r="N30" s="58"/>
      <c r="O30" s="58"/>
      <c r="P30" s="58" t="str">
        <f>+DATA!CM31</f>
        <v>NA</v>
      </c>
      <c r="Q30" s="58">
        <f>+DATA!CN31</f>
        <v>74912.070579543244</v>
      </c>
      <c r="R30" s="58">
        <f>+DATA!CO31</f>
        <v>73376.520654812542</v>
      </c>
      <c r="S30" s="58">
        <f>+DATA!CP31</f>
        <v>76080.980977943749</v>
      </c>
    </row>
    <row r="31" spans="1:19">
      <c r="A31" s="12" t="str">
        <f>+DATA!A32</f>
        <v>Colorado</v>
      </c>
      <c r="B31" s="58">
        <f>+DATA!T32*($G$67/$B$67)</f>
        <v>49243.979852579854</v>
      </c>
      <c r="C31" s="43">
        <f>+DATA!U32*($H$67/$C$67)</f>
        <v>50874.661193243657</v>
      </c>
      <c r="D31" s="43">
        <f>+DATA!V32*($I$67/$D$67)</f>
        <v>52191.260009519268</v>
      </c>
      <c r="E31" s="43">
        <f>+DATA!W32*($J$67/$E$67)</f>
        <v>55248.010524780279</v>
      </c>
      <c r="F31" s="43">
        <f>+DATA!X32*($K$67/$F$67)</f>
        <v>52046.714783068077</v>
      </c>
      <c r="G31" s="58">
        <f>+DATA!Y32</f>
        <v>48242</v>
      </c>
      <c r="H31" s="43">
        <f>+DATA!Z32</f>
        <v>49165.167920209293</v>
      </c>
      <c r="I31" s="43">
        <f>+DATA!AA32</f>
        <v>49980.818870647665</v>
      </c>
      <c r="J31" s="43">
        <f>+DATA!AB32</f>
        <v>53600.770578263327</v>
      </c>
      <c r="K31" s="43">
        <f>+DATA!AC32</f>
        <v>56323.974321349961</v>
      </c>
      <c r="L31" s="53"/>
      <c r="M31" s="58"/>
      <c r="N31" s="58"/>
      <c r="O31" s="58"/>
      <c r="P31" s="58" t="str">
        <f>+DATA!CM32</f>
        <v>NA</v>
      </c>
      <c r="Q31" s="58">
        <f>+DATA!CN32</f>
        <v>49714.234318872615</v>
      </c>
      <c r="R31" s="58">
        <f>+DATA!CO32</f>
        <v>51302.174339731566</v>
      </c>
      <c r="S31" s="58">
        <f>+DATA!CP32</f>
        <v>57798.453115983844</v>
      </c>
    </row>
    <row r="32" spans="1:19">
      <c r="A32" s="12" t="str">
        <f>+DATA!A33</f>
        <v>Hawaii</v>
      </c>
      <c r="B32" s="58">
        <f>+DATA!T33*($G$67/$B$67)</f>
        <v>63136.552334152337</v>
      </c>
      <c r="C32" s="43">
        <f>+DATA!U33*($H$67/$C$67)</f>
        <v>67861.767446164871</v>
      </c>
      <c r="D32" s="43">
        <f>+DATA!V33*($I$67/$D$67)</f>
        <v>71970.045760257432</v>
      </c>
      <c r="E32" s="43">
        <f>+DATA!W33*($J$67/$E$67)</f>
        <v>74064.581787968738</v>
      </c>
      <c r="F32" s="43">
        <f>+DATA!X33*($K$67/$F$67)</f>
        <v>68372.23187250059</v>
      </c>
      <c r="G32" s="58">
        <f>+DATA!Y33</f>
        <v>66031</v>
      </c>
      <c r="H32" s="43">
        <f>+DATA!Z33</f>
        <v>65985.310967922676</v>
      </c>
      <c r="I32" s="43">
        <f>+DATA!AA33</f>
        <v>67735.051769604441</v>
      </c>
      <c r="J32" s="43">
        <f>+DATA!AB33</f>
        <v>69250.779898033506</v>
      </c>
      <c r="K32" s="43">
        <f>+DATA!AC33</f>
        <v>71914.405612998526</v>
      </c>
      <c r="L32" s="53"/>
      <c r="M32" s="58"/>
      <c r="N32" s="58"/>
      <c r="O32" s="58"/>
      <c r="P32" s="58" t="str">
        <f>+DATA!CM33</f>
        <v>NA</v>
      </c>
      <c r="Q32" s="58" t="str">
        <f>+DATA!CN33</f>
        <v>NA</v>
      </c>
      <c r="R32" s="58" t="str">
        <f>+DATA!CO33</f>
        <v>NA</v>
      </c>
      <c r="S32" s="58" t="str">
        <f>+DATA!CP33</f>
        <v>NA</v>
      </c>
    </row>
    <row r="33" spans="1:19">
      <c r="A33" s="12" t="str">
        <f>+DATA!A34</f>
        <v>Idaho</v>
      </c>
      <c r="B33" s="58">
        <f>+DATA!T34*($G$67/$B$67)</f>
        <v>54154.945945945947</v>
      </c>
      <c r="C33" s="43">
        <f>+DATA!U34*($H$67/$C$67)</f>
        <v>52910.425052623796</v>
      </c>
      <c r="D33" s="43">
        <f>+DATA!V34*($I$67/$D$67)</f>
        <v>51471.799492127975</v>
      </c>
      <c r="E33" s="43">
        <f>+DATA!W34*($J$67/$E$67)</f>
        <v>52286.474446551256</v>
      </c>
      <c r="F33" s="43">
        <f>+DATA!X34*($K$67/$F$67)</f>
        <v>53124.900176429081</v>
      </c>
      <c r="G33" s="58">
        <f>+DATA!Y34</f>
        <v>48124</v>
      </c>
      <c r="H33" s="43">
        <f>+DATA!Z34</f>
        <v>48658.090723981906</v>
      </c>
      <c r="I33" s="43">
        <f>+DATA!AA34</f>
        <v>49670.291796220998</v>
      </c>
      <c r="J33" s="43">
        <f>+DATA!AB34</f>
        <v>49728.321906550831</v>
      </c>
      <c r="K33" s="43">
        <f>+DATA!AC34</f>
        <v>51114.675669328317</v>
      </c>
      <c r="L33" s="53"/>
      <c r="M33" s="58"/>
      <c r="N33" s="58"/>
      <c r="O33" s="58"/>
      <c r="P33" s="58" t="str">
        <f>+DATA!CM34</f>
        <v>NA</v>
      </c>
      <c r="Q33" s="58">
        <f>+DATA!CN34</f>
        <v>45485.012539184951</v>
      </c>
      <c r="R33" s="58">
        <f>+DATA!CO34</f>
        <v>32679.670807453414</v>
      </c>
      <c r="S33" s="58">
        <f>+DATA!CP34</f>
        <v>48459.635593220344</v>
      </c>
    </row>
    <row r="34" spans="1:19">
      <c r="A34" s="12" t="str">
        <f>+DATA!A35</f>
        <v>Montana</v>
      </c>
      <c r="B34" s="58">
        <f>+DATA!T35*($G$67/$B$67)</f>
        <v>43034.22751842752</v>
      </c>
      <c r="C34" s="43">
        <f>+DATA!U35*($H$67/$C$67)</f>
        <v>44843.505792137497</v>
      </c>
      <c r="D34" s="43">
        <f>+DATA!V35*($I$67/$D$67)</f>
        <v>44265.529524534039</v>
      </c>
      <c r="E34" s="43">
        <f>+DATA!W35*($J$67/$E$67)</f>
        <v>47353.777247498198</v>
      </c>
      <c r="F34" s="43">
        <f>+DATA!X35*($K$67/$F$67)</f>
        <v>46602.474582734612</v>
      </c>
      <c r="G34" s="58">
        <f>+DATA!Y35</f>
        <v>42473</v>
      </c>
      <c r="H34" s="43">
        <f>+DATA!Z35</f>
        <v>41752.33607520564</v>
      </c>
      <c r="I34" s="43">
        <f>+DATA!AA35</f>
        <v>44689.026206896553</v>
      </c>
      <c r="J34" s="43">
        <f>+DATA!AB35</f>
        <v>46502.268439538384</v>
      </c>
      <c r="K34" s="43">
        <f>+DATA!AC35</f>
        <v>46992.44335736354</v>
      </c>
      <c r="L34" s="53"/>
      <c r="M34" s="58"/>
      <c r="N34" s="58"/>
      <c r="O34" s="58"/>
      <c r="P34" s="58" t="str">
        <f>+DATA!CM35</f>
        <v>NA</v>
      </c>
      <c r="Q34" s="58" t="str">
        <f>+DATA!CN35</f>
        <v>NA</v>
      </c>
      <c r="R34" s="58" t="str">
        <f>+DATA!CO35</f>
        <v>NA</v>
      </c>
      <c r="S34" s="58" t="str">
        <f>+DATA!CP35</f>
        <v>NA</v>
      </c>
    </row>
    <row r="35" spans="1:19">
      <c r="A35" s="12" t="str">
        <f>+DATA!A36</f>
        <v>Nevada</v>
      </c>
      <c r="B35" s="58">
        <f>+DATA!T36*($G$67/$B$67)</f>
        <v>67083.974447174449</v>
      </c>
      <c r="C35" s="43">
        <f>+DATA!U36*($H$67/$C$67)</f>
        <v>68308.159653451512</v>
      </c>
      <c r="D35" s="43">
        <f>+DATA!V36*($I$67/$D$67)</f>
        <v>65815.732315419387</v>
      </c>
      <c r="E35" s="43">
        <f>+DATA!W36*($J$67/$E$67)</f>
        <v>72024.087303483</v>
      </c>
      <c r="F35" s="43">
        <f>+DATA!X36*($K$67/$F$67)</f>
        <v>70689.941525802758</v>
      </c>
      <c r="G35" s="58">
        <f>+DATA!Y36</f>
        <v>64297</v>
      </c>
      <c r="H35" s="43">
        <f>+DATA!Z36</f>
        <v>61201.167099434853</v>
      </c>
      <c r="I35" s="43">
        <f>+DATA!AA36</f>
        <v>59550.218702448467</v>
      </c>
      <c r="J35" s="43">
        <f>+DATA!AB36</f>
        <v>65821.622319355287</v>
      </c>
      <c r="K35" s="43">
        <f>+DATA!AC36</f>
        <v>65999.169696165583</v>
      </c>
      <c r="L35" s="53"/>
      <c r="M35" s="58"/>
      <c r="N35" s="58"/>
      <c r="O35" s="58"/>
      <c r="P35" s="58" t="str">
        <f>+DATA!CM36</f>
        <v>NA</v>
      </c>
      <c r="Q35" s="58">
        <f>+DATA!CN36</f>
        <v>73850.261538461549</v>
      </c>
      <c r="R35" s="58" t="str">
        <f>+DATA!CO36</f>
        <v>NA</v>
      </c>
      <c r="S35" s="58" t="str">
        <f>+DATA!CP36</f>
        <v>NA</v>
      </c>
    </row>
    <row r="36" spans="1:19">
      <c r="A36" s="12" t="str">
        <f>+DATA!A37</f>
        <v>New Mexico</v>
      </c>
      <c r="B36" s="58">
        <f>+DATA!T37*($G$67/$B$67)</f>
        <v>48628.999017199021</v>
      </c>
      <c r="C36" s="43">
        <f>+DATA!U37*($H$67/$C$67)</f>
        <v>51783.531305558041</v>
      </c>
      <c r="D36" s="43">
        <f>+DATA!V37*($I$67/$D$67)</f>
        <v>50619.402738496072</v>
      </c>
      <c r="E36" s="43">
        <f>+DATA!W37*($J$67/$E$67)</f>
        <v>52623.087859423729</v>
      </c>
      <c r="F36" s="43">
        <f>+DATA!X37*($K$67/$F$67)</f>
        <v>52427.814629207984</v>
      </c>
      <c r="G36" s="58">
        <f>+DATA!Y37</f>
        <v>47994</v>
      </c>
      <c r="H36" s="43">
        <f>+DATA!Z37</f>
        <v>47460.166771061697</v>
      </c>
      <c r="I36" s="43">
        <f>+DATA!AA37</f>
        <v>50632.880829015543</v>
      </c>
      <c r="J36" s="43">
        <f>+DATA!AB37</f>
        <v>51281.216574585633</v>
      </c>
      <c r="K36" s="43">
        <f>+DATA!AC37</f>
        <v>51499.462061155151</v>
      </c>
      <c r="L36" s="53"/>
      <c r="M36" s="58"/>
      <c r="N36" s="58"/>
      <c r="O36" s="58"/>
      <c r="P36" s="58" t="str">
        <f>+DATA!CM37</f>
        <v>NA</v>
      </c>
      <c r="Q36" s="58">
        <f>+DATA!CN37</f>
        <v>39731.311046511626</v>
      </c>
      <c r="R36" s="58">
        <f>+DATA!CO37</f>
        <v>47286.675744018678</v>
      </c>
      <c r="S36" s="58">
        <f>+DATA!CP37</f>
        <v>49215.920930232554</v>
      </c>
    </row>
    <row r="37" spans="1:19">
      <c r="A37" s="12" t="str">
        <f>+DATA!A38</f>
        <v>Oregon</v>
      </c>
      <c r="B37" s="58">
        <f>+DATA!T38*($G$67/$B$67)</f>
        <v>62366.161179361181</v>
      </c>
      <c r="C37" s="43">
        <f>+DATA!U38*($H$67/$C$67)</f>
        <v>64728.09195455836</v>
      </c>
      <c r="D37" s="43">
        <f>+DATA!V38*($I$67/$D$67)</f>
        <v>63395.478103448266</v>
      </c>
      <c r="E37" s="43">
        <f>+DATA!W38*($J$67/$E$67)</f>
        <v>67946.220974869735</v>
      </c>
      <c r="F37" s="43">
        <f>+DATA!X38*($K$67/$F$67)</f>
        <v>69518.165562689537</v>
      </c>
      <c r="G37" s="58">
        <f>+DATA!Y38</f>
        <v>64228</v>
      </c>
      <c r="H37" s="43">
        <f>+DATA!Z38</f>
        <v>59785.279522507946</v>
      </c>
      <c r="I37" s="43">
        <f>+DATA!AA38</f>
        <v>60699.184878301399</v>
      </c>
      <c r="J37" s="43">
        <f>+DATA!AB38</f>
        <v>61671.950364221579</v>
      </c>
      <c r="K37" s="43">
        <f>+DATA!AC38</f>
        <v>62988.828126814537</v>
      </c>
      <c r="L37" s="53"/>
      <c r="M37" s="58"/>
      <c r="N37" s="58"/>
      <c r="O37" s="58"/>
      <c r="P37" s="58" t="str">
        <f>+DATA!CM38</f>
        <v>NA</v>
      </c>
      <c r="Q37" s="58">
        <f>+DATA!CN38</f>
        <v>56617.727540500739</v>
      </c>
      <c r="R37" s="58">
        <f>+DATA!CO38</f>
        <v>61238.396284829716</v>
      </c>
      <c r="S37" s="58">
        <f>+DATA!CP38</f>
        <v>59166.9</v>
      </c>
    </row>
    <row r="38" spans="1:19">
      <c r="A38" s="12" t="str">
        <f>+DATA!A39</f>
        <v>Utah</v>
      </c>
      <c r="B38" s="58">
        <f>+DATA!T39*($G$67/$B$67)</f>
        <v>49465.994594594595</v>
      </c>
      <c r="C38" s="43">
        <f>+DATA!U39*($H$67/$C$67)</f>
        <v>52937.888142102733</v>
      </c>
      <c r="D38" s="43">
        <f>+DATA!V39*($I$67/$D$67)</f>
        <v>51467.422683506309</v>
      </c>
      <c r="E38" s="43">
        <f>+DATA!W39*($J$67/$E$67)</f>
        <v>55323.983821903879</v>
      </c>
      <c r="F38" s="43">
        <f>+DATA!X39*($K$67/$F$67)</f>
        <v>56528.540405198779</v>
      </c>
      <c r="G38" s="58">
        <f>+DATA!Y39</f>
        <v>50270</v>
      </c>
      <c r="H38" s="43">
        <f>+DATA!Z39</f>
        <v>48502.840525328334</v>
      </c>
      <c r="I38" s="43">
        <f>+DATA!AA39</f>
        <v>51584.453370108604</v>
      </c>
      <c r="J38" s="43">
        <f>+DATA!AB39</f>
        <v>52633.1869456067</v>
      </c>
      <c r="K38" s="43">
        <f>+DATA!AC39</f>
        <v>55245.491692208423</v>
      </c>
      <c r="L38" s="53"/>
      <c r="M38" s="58"/>
      <c r="N38" s="58"/>
      <c r="O38" s="58"/>
      <c r="P38" s="58" t="str">
        <f>+DATA!CM39</f>
        <v>NA</v>
      </c>
      <c r="Q38" s="58" t="str">
        <f>+DATA!CN39</f>
        <v>NA</v>
      </c>
      <c r="R38" s="58" t="str">
        <f>+DATA!CO39</f>
        <v>NA</v>
      </c>
      <c r="S38" s="58" t="str">
        <f>+DATA!CP39</f>
        <v>NA</v>
      </c>
    </row>
    <row r="39" spans="1:19">
      <c r="A39" s="12" t="str">
        <f>+DATA!A40</f>
        <v>Washington</v>
      </c>
      <c r="B39" s="58">
        <f>+DATA!T40*($G$67/$B$67)</f>
        <v>56099.795085995087</v>
      </c>
      <c r="C39" s="43">
        <f>+DATA!U40*($H$67/$C$67)</f>
        <v>57320.72173131859</v>
      </c>
      <c r="D39" s="43">
        <f>+DATA!V40*($I$67/$D$67)</f>
        <v>58431.295132296269</v>
      </c>
      <c r="E39" s="43">
        <f>+DATA!W40*($J$67/$E$67)</f>
        <v>61350.912953173502</v>
      </c>
      <c r="F39" s="43">
        <f>+DATA!X40*($K$67/$F$67)</f>
        <v>61015.175675229359</v>
      </c>
      <c r="G39" s="58">
        <f>+DATA!Y40</f>
        <v>55849</v>
      </c>
      <c r="H39" s="43">
        <f>+DATA!Z40</f>
        <v>55383.589755111214</v>
      </c>
      <c r="I39" s="43">
        <f>+DATA!AA40</f>
        <v>55510.140375178089</v>
      </c>
      <c r="J39" s="43">
        <f>+DATA!AB40</f>
        <v>56416.618135022771</v>
      </c>
      <c r="K39" s="43">
        <f>+DATA!AC40</f>
        <v>57654.290865853181</v>
      </c>
      <c r="L39" s="53"/>
      <c r="M39" s="58"/>
      <c r="N39" s="58"/>
      <c r="O39" s="58"/>
      <c r="P39" s="58" t="str">
        <f>+DATA!CM40</f>
        <v>NA</v>
      </c>
      <c r="Q39" s="58">
        <f>+DATA!CN40</f>
        <v>55271.783351708931</v>
      </c>
      <c r="R39" s="58">
        <f>+DATA!CO40</f>
        <v>54347.707792207788</v>
      </c>
      <c r="S39" s="58">
        <f>+DATA!CP40</f>
        <v>57148.763312817769</v>
      </c>
    </row>
    <row r="40" spans="1:19">
      <c r="A40" s="12" t="str">
        <f>+DATA!A41</f>
        <v>Wyoming</v>
      </c>
      <c r="B40" s="58">
        <f>+DATA!T41*($G$67/$B$67)</f>
        <v>53064.853562653567</v>
      </c>
      <c r="C40" s="43">
        <f>+DATA!U41*($H$67/$C$67)</f>
        <v>62646.391996052698</v>
      </c>
      <c r="D40" s="43">
        <f>+DATA!V41*($I$67/$D$67)</f>
        <v>61560.806886012782</v>
      </c>
      <c r="E40" s="43">
        <f>+DATA!W41*($J$67/$E$67)</f>
        <v>65326.389170471622</v>
      </c>
      <c r="F40" s="43">
        <f>+DATA!X41*($K$67/$F$67)</f>
        <v>63077.473340528872</v>
      </c>
      <c r="G40" s="58">
        <f>+DATA!Y41</f>
        <v>58769</v>
      </c>
      <c r="H40" s="43">
        <f>+DATA!Z41</f>
        <v>58062.303233786894</v>
      </c>
      <c r="I40" s="43">
        <f>+DATA!AA41</f>
        <v>58262.155145929341</v>
      </c>
      <c r="J40" s="43">
        <f>+DATA!AB41</f>
        <v>58181.117253218879</v>
      </c>
      <c r="K40" s="43">
        <f>+DATA!AC41</f>
        <v>57875.11015638426</v>
      </c>
      <c r="L40" s="53"/>
      <c r="M40" s="58"/>
      <c r="N40" s="58"/>
      <c r="O40" s="58"/>
      <c r="P40" s="58" t="str">
        <f>+DATA!CM41</f>
        <v>NA</v>
      </c>
      <c r="Q40" s="58" t="str">
        <f>+DATA!CN41</f>
        <v>NA</v>
      </c>
      <c r="R40" s="58" t="str">
        <f>+DATA!CO41</f>
        <v>NA</v>
      </c>
      <c r="S40" s="58" t="str">
        <f>+DATA!CP41</f>
        <v>NA</v>
      </c>
    </row>
    <row r="41" spans="1:19" s="92" customFormat="1">
      <c r="A41" s="89"/>
      <c r="B41" s="90"/>
      <c r="C41" s="75"/>
      <c r="D41" s="75"/>
      <c r="E41" s="75"/>
      <c r="F41" s="75"/>
      <c r="G41" s="90"/>
      <c r="H41" s="75"/>
      <c r="I41" s="75"/>
      <c r="J41" s="75"/>
      <c r="K41" s="75"/>
      <c r="L41" s="91"/>
      <c r="M41" s="90"/>
      <c r="N41" s="90"/>
      <c r="O41" s="90"/>
      <c r="P41" s="90">
        <f>+DATA!CM42</f>
        <v>0</v>
      </c>
      <c r="Q41" s="90">
        <f>+DATA!CN42</f>
        <v>0</v>
      </c>
      <c r="R41" s="90">
        <f>+DATA!CO42</f>
        <v>0</v>
      </c>
      <c r="S41" s="90">
        <f>+DATA!CP42</f>
        <v>0</v>
      </c>
    </row>
    <row r="42" spans="1:19">
      <c r="A42" s="12" t="str">
        <f>+DATA!A43</f>
        <v>Illinois</v>
      </c>
      <c r="B42" s="58">
        <f>+DATA!T43*($G$67/$B$67)</f>
        <v>68075.270270270281</v>
      </c>
      <c r="C42" s="43">
        <f>+DATA!U43*($H$67/$C$67)</f>
        <v>68701.045354926784</v>
      </c>
      <c r="D42" s="43">
        <f>+DATA!V43*($I$67/$D$67)</f>
        <v>68035.239128577523</v>
      </c>
      <c r="E42" s="43">
        <f>+DATA!W43*($J$67/$E$67)</f>
        <v>73340.048200101315</v>
      </c>
      <c r="F42" s="43">
        <f>+DATA!X43*($K$67/$F$67)</f>
        <v>74064.584316243927</v>
      </c>
      <c r="G42" s="58">
        <f>+DATA!Y43</f>
        <v>68877</v>
      </c>
      <c r="H42" s="43">
        <f>+DATA!Z43</f>
        <v>68881.89369213504</v>
      </c>
      <c r="I42" s="43">
        <f>+DATA!AA43</f>
        <v>68913.890048060013</v>
      </c>
      <c r="J42" s="43">
        <f>+DATA!AB43</f>
        <v>69712.754584744776</v>
      </c>
      <c r="K42" s="43">
        <f>+DATA!AC43</f>
        <v>70959.866741451347</v>
      </c>
      <c r="L42" s="53"/>
      <c r="M42" s="58"/>
      <c r="N42" s="58"/>
      <c r="O42" s="58"/>
      <c r="P42" s="58" t="str">
        <f>+DATA!CM43</f>
        <v>NA</v>
      </c>
      <c r="Q42" s="58">
        <f>+DATA!CN43</f>
        <v>72024.406147470218</v>
      </c>
      <c r="R42" s="58">
        <f>+DATA!CO43</f>
        <v>73495.065344358984</v>
      </c>
      <c r="S42" s="58">
        <f>+DATA!CP43</f>
        <v>75829.165186295984</v>
      </c>
    </row>
    <row r="43" spans="1:19">
      <c r="A43" s="12" t="str">
        <f>+DATA!A44</f>
        <v>Indiana</v>
      </c>
      <c r="B43" s="58">
        <f>+DATA!T44*($G$67/$B$67)</f>
        <v>50014.37100737101</v>
      </c>
      <c r="C43" s="43">
        <f>+DATA!U44*($H$67/$C$67)</f>
        <v>48674.616300251866</v>
      </c>
      <c r="D43" s="43">
        <f>+DATA!V44*($I$67/$D$67)</f>
        <v>48014.225347396612</v>
      </c>
      <c r="E43" s="43">
        <f>+DATA!W44*($J$67/$E$67)</f>
        <v>50991.261297383586</v>
      </c>
      <c r="F43" s="43">
        <f>+DATA!X44*($K$67/$F$67)</f>
        <v>50313.616732092451</v>
      </c>
      <c r="G43" s="58">
        <f>+DATA!Y44</f>
        <v>44754</v>
      </c>
      <c r="H43" s="43">
        <f>+DATA!Z44</f>
        <v>43086.992827868853</v>
      </c>
      <c r="I43" s="43">
        <f>+DATA!AA44</f>
        <v>46122.606958762888</v>
      </c>
      <c r="J43" s="43">
        <f>+DATA!AB44</f>
        <v>45720.928697962801</v>
      </c>
      <c r="K43" s="43">
        <f>+DATA!AC44</f>
        <v>50209.120570537103</v>
      </c>
      <c r="L43" s="53"/>
      <c r="M43" s="58"/>
      <c r="N43" s="58"/>
      <c r="O43" s="58"/>
      <c r="P43" s="58" t="str">
        <f>+DATA!CM44</f>
        <v>NA</v>
      </c>
      <c r="Q43" s="58" t="str">
        <f>+DATA!CN44</f>
        <v>NA</v>
      </c>
      <c r="R43" s="58" t="str">
        <f>+DATA!CO44</f>
        <v>NA</v>
      </c>
      <c r="S43" s="58" t="str">
        <f>+DATA!CP44</f>
        <v>NA</v>
      </c>
    </row>
    <row r="44" spans="1:19">
      <c r="A44" s="12" t="str">
        <f>+DATA!A45</f>
        <v>Iowa</v>
      </c>
      <c r="B44" s="58">
        <f>+DATA!T45*($G$67/$B$67)</f>
        <v>51466.347420147424</v>
      </c>
      <c r="C44" s="43">
        <f>+DATA!U45*($H$67/$C$67)</f>
        <v>53669.368627401433</v>
      </c>
      <c r="D44" s="43">
        <f>+DATA!V45*($I$67/$D$67)</f>
        <v>54239.247681130961</v>
      </c>
      <c r="E44" s="43">
        <f>+DATA!W45*($J$67/$E$67)</f>
        <v>58339.448149563279</v>
      </c>
      <c r="F44" s="43">
        <f>+DATA!X45*($K$67/$F$67)</f>
        <v>58084.293789541181</v>
      </c>
      <c r="G44" s="58">
        <f>+DATA!Y45</f>
        <v>53881</v>
      </c>
      <c r="H44" s="43">
        <f>+DATA!Z45</f>
        <v>51768.802193706404</v>
      </c>
      <c r="I44" s="43">
        <f>+DATA!AA45</f>
        <v>52953.739203213932</v>
      </c>
      <c r="J44" s="43">
        <f>+DATA!AB45</f>
        <v>56040.615537848607</v>
      </c>
      <c r="K44" s="43">
        <f>+DATA!AC45</f>
        <v>57508.104269820004</v>
      </c>
      <c r="L44" s="53"/>
      <c r="M44" s="58"/>
      <c r="N44" s="58"/>
      <c r="O44" s="58"/>
      <c r="P44" s="58" t="str">
        <f>+DATA!CM45</f>
        <v>NA</v>
      </c>
      <c r="Q44" s="58">
        <f>+DATA!CN45</f>
        <v>54685.987012987011</v>
      </c>
      <c r="R44" s="58">
        <f>+DATA!CO45</f>
        <v>55957.333333333336</v>
      </c>
      <c r="S44" s="58">
        <f>+DATA!CP45</f>
        <v>57846.700000000004</v>
      </c>
    </row>
    <row r="45" spans="1:19">
      <c r="A45" s="12" t="str">
        <f>+DATA!A46</f>
        <v>Kansas</v>
      </c>
      <c r="B45" s="58">
        <f>+DATA!T46*($G$67/$B$67)</f>
        <v>49936.665847665849</v>
      </c>
      <c r="C45" s="43">
        <f>+DATA!U46*($H$67/$C$67)</f>
        <v>51108.206215681072</v>
      </c>
      <c r="D45" s="43">
        <f>+DATA!V46*($I$67/$D$67)</f>
        <v>49944.255965470729</v>
      </c>
      <c r="E45" s="43">
        <f>+DATA!W46*($J$67/$E$67)</f>
        <v>53480.387521531338</v>
      </c>
      <c r="F45" s="43">
        <f>+DATA!X46*($K$67/$F$67)</f>
        <v>53511.180797415036</v>
      </c>
      <c r="G45" s="58">
        <f>+DATA!Y46</f>
        <v>46269</v>
      </c>
      <c r="H45" s="43">
        <f>+DATA!Z46</f>
        <v>46586.331936075454</v>
      </c>
      <c r="I45" s="43">
        <f>+DATA!AA46</f>
        <v>53369.240725055053</v>
      </c>
      <c r="J45" s="43">
        <f>+DATA!AB46</f>
        <v>53643.96710526316</v>
      </c>
      <c r="K45" s="43">
        <f>+DATA!AC46</f>
        <v>54901.26916097814</v>
      </c>
      <c r="L45" s="53"/>
      <c r="M45" s="58"/>
      <c r="N45" s="58"/>
      <c r="O45" s="58"/>
      <c r="P45" s="58">
        <f>+DATA!CM46</f>
        <v>52300.368637724554</v>
      </c>
      <c r="Q45" s="58">
        <f>+DATA!CN46</f>
        <v>40856.301098901095</v>
      </c>
      <c r="R45" s="58">
        <f>+DATA!CO46</f>
        <v>41087.887954634338</v>
      </c>
      <c r="S45" s="58">
        <f>+DATA!CP46</f>
        <v>41863.719900187149</v>
      </c>
    </row>
    <row r="46" spans="1:19">
      <c r="A46" s="12" t="str">
        <f>+DATA!A47</f>
        <v>Michigan</v>
      </c>
      <c r="B46" s="58">
        <f>+DATA!T47*($G$67/$B$67)</f>
        <v>74917.76461916462</v>
      </c>
      <c r="C46" s="43">
        <f>+DATA!U47*($H$67/$C$67)</f>
        <v>76474.24024814686</v>
      </c>
      <c r="D46" s="43">
        <f>+DATA!V47*($I$67/$D$67)</f>
        <v>75144.312135617976</v>
      </c>
      <c r="E46" s="43">
        <f>+DATA!W47*($J$67/$E$67)</f>
        <v>80360.631714550647</v>
      </c>
      <c r="F46" s="43">
        <f>+DATA!X47*($K$67/$F$67)</f>
        <v>79807.564985279445</v>
      </c>
      <c r="G46" s="58">
        <f>+DATA!Y47</f>
        <v>72841</v>
      </c>
      <c r="H46" s="43">
        <f>+DATA!Z47</f>
        <v>70838.206681952171</v>
      </c>
      <c r="I46" s="43">
        <f>+DATA!AA47</f>
        <v>72937.707205195868</v>
      </c>
      <c r="J46" s="43">
        <f>+DATA!AB47</f>
        <v>73289.784204856216</v>
      </c>
      <c r="K46" s="43">
        <f>+DATA!AC47</f>
        <v>74656.920671243337</v>
      </c>
      <c r="L46" s="53"/>
      <c r="M46" s="58"/>
      <c r="N46" s="58"/>
      <c r="O46" s="58"/>
      <c r="P46" s="58" t="str">
        <f>+DATA!CM47</f>
        <v>NA</v>
      </c>
      <c r="Q46" s="58">
        <f>+DATA!CN47</f>
        <v>61819.120767494358</v>
      </c>
      <c r="R46" s="58">
        <f>+DATA!CO47</f>
        <v>63981.243341404355</v>
      </c>
      <c r="S46" s="58">
        <f>+DATA!CP47</f>
        <v>64070.125199999995</v>
      </c>
    </row>
    <row r="47" spans="1:19">
      <c r="A47" s="12" t="str">
        <f>+DATA!A48</f>
        <v>Minnesota</v>
      </c>
      <c r="B47" s="58">
        <f>+DATA!T48*($G$67/$B$67)</f>
        <v>64305.459950859957</v>
      </c>
      <c r="C47" s="43">
        <f>+DATA!U48*($H$67/$C$67)</f>
        <v>65187.06030398998</v>
      </c>
      <c r="D47" s="43">
        <f>+DATA!V48*($I$67/$D$67)</f>
        <v>65326.616365669361</v>
      </c>
      <c r="E47" s="43">
        <f>+DATA!W48*($J$67/$E$67)</f>
        <v>67759.49301171425</v>
      </c>
      <c r="F47" s="43">
        <f>+DATA!X48*($K$67/$F$67)</f>
        <v>66579.631257638248</v>
      </c>
      <c r="G47" s="58">
        <f>+DATA!Y48</f>
        <v>60316</v>
      </c>
      <c r="H47" s="43">
        <f>+DATA!Z48</f>
        <v>59564.525682786269</v>
      </c>
      <c r="I47" s="43">
        <f>+DATA!AA48</f>
        <v>62405.927491943548</v>
      </c>
      <c r="J47" s="43">
        <f>+DATA!AB48</f>
        <v>65276.037804246509</v>
      </c>
      <c r="K47" s="43">
        <f>+DATA!AC48</f>
        <v>68508.172746781114</v>
      </c>
      <c r="L47" s="53"/>
      <c r="M47" s="58"/>
      <c r="N47" s="58"/>
      <c r="O47" s="58"/>
      <c r="P47" s="58" t="str">
        <f>+DATA!CM48</f>
        <v>NA</v>
      </c>
      <c r="Q47" s="58">
        <f>+DATA!CN48</f>
        <v>61733.305785123972</v>
      </c>
      <c r="R47" s="58">
        <f>+DATA!CO48</f>
        <v>64494.443507588534</v>
      </c>
      <c r="S47" s="58">
        <f>+DATA!CP48</f>
        <v>67831.748653500894</v>
      </c>
    </row>
    <row r="48" spans="1:19">
      <c r="A48" s="12" t="str">
        <f>+DATA!A49</f>
        <v>Missouri</v>
      </c>
      <c r="B48" s="58">
        <f>+DATA!T49*($G$67/$B$67)</f>
        <v>55534.767567567571</v>
      </c>
      <c r="C48" s="43">
        <f>+DATA!U49*($H$67/$C$67)</f>
        <v>55909.826219560848</v>
      </c>
      <c r="D48" s="43">
        <f>+DATA!V49*($I$67/$D$67)</f>
        <v>56110.661116773517</v>
      </c>
      <c r="E48" s="43">
        <f>+DATA!W49*($J$67/$E$67)</f>
        <v>59428.553639655358</v>
      </c>
      <c r="F48" s="43">
        <f>+DATA!X49*($K$67/$F$67)</f>
        <v>58934.537764457957</v>
      </c>
      <c r="G48" s="58">
        <f>+DATA!Y49</f>
        <v>54098</v>
      </c>
      <c r="H48" s="43">
        <f>+DATA!Z49</f>
        <v>49884.761867657631</v>
      </c>
      <c r="I48" s="43">
        <f>+DATA!AA49</f>
        <v>49198.631934077741</v>
      </c>
      <c r="J48" s="43">
        <f>+DATA!AB49</f>
        <v>50723.163157894742</v>
      </c>
      <c r="K48" s="43">
        <f>+DATA!AC49</f>
        <v>51663.437722419927</v>
      </c>
      <c r="L48" s="53"/>
      <c r="M48" s="58"/>
      <c r="N48" s="58"/>
      <c r="O48" s="58"/>
      <c r="P48" s="58" t="str">
        <f>+DATA!CM49</f>
        <v>NA</v>
      </c>
      <c r="Q48" s="58" t="str">
        <f>+DATA!CN49</f>
        <v>NA</v>
      </c>
      <c r="R48" s="58" t="str">
        <f>+DATA!CO49</f>
        <v>NA</v>
      </c>
      <c r="S48" s="58" t="str">
        <f>+DATA!CP49</f>
        <v>NA</v>
      </c>
    </row>
    <row r="49" spans="1:19">
      <c r="A49" s="12" t="str">
        <f>+DATA!A50</f>
        <v>Nebraska</v>
      </c>
      <c r="B49" s="58">
        <f>+DATA!T50*($G$67/$B$67)</f>
        <v>50328.52186732187</v>
      </c>
      <c r="C49" s="43">
        <f>+DATA!U50*($H$67/$C$67)</f>
        <v>52585.498896353798</v>
      </c>
      <c r="D49" s="43">
        <f>+DATA!V50*($I$67/$D$67)</f>
        <v>52199.2907107438</v>
      </c>
      <c r="E49" s="43">
        <f>+DATA!W50*($J$67/$E$67)</f>
        <v>56274.578660186882</v>
      </c>
      <c r="F49" s="43">
        <f>+DATA!X50*($K$67/$F$67)</f>
        <v>56367.100399810763</v>
      </c>
      <c r="G49" s="58">
        <f>+DATA!Y50</f>
        <v>52358</v>
      </c>
      <c r="H49" s="43">
        <f>+DATA!Z50</f>
        <v>50864.813573883162</v>
      </c>
      <c r="I49" s="43">
        <f>+DATA!AA50</f>
        <v>51765.227651429857</v>
      </c>
      <c r="J49" s="43">
        <f>+DATA!AB50</f>
        <v>55207.398017976499</v>
      </c>
      <c r="K49" s="43">
        <f>+DATA!AC50</f>
        <v>53895.714007782102</v>
      </c>
      <c r="L49" s="53"/>
      <c r="M49" s="58"/>
      <c r="N49" s="58"/>
      <c r="O49" s="58"/>
      <c r="P49" s="58" t="str">
        <f>+DATA!CM50</f>
        <v>NA</v>
      </c>
      <c r="Q49" s="58">
        <f>+DATA!CN50</f>
        <v>51501.422857142854</v>
      </c>
      <c r="R49" s="58">
        <f>+DATA!CO50</f>
        <v>54114.458333333328</v>
      </c>
      <c r="S49" s="58">
        <f>+DATA!CP50</f>
        <v>56184.128654970766</v>
      </c>
    </row>
    <row r="50" spans="1:19">
      <c r="A50" s="12" t="str">
        <f>+DATA!A51</f>
        <v>North Dakota</v>
      </c>
      <c r="B50" s="58">
        <f>+DATA!T51*($G$67/$B$67)</f>
        <v>45029.029975429978</v>
      </c>
      <c r="C50" s="43">
        <f>+DATA!U51*($H$67/$C$67)</f>
        <v>46103.490022874241</v>
      </c>
      <c r="D50" s="43">
        <f>+DATA!V51*($I$67/$D$67)</f>
        <v>46229.30210153482</v>
      </c>
      <c r="E50" s="43">
        <f>+DATA!W51*($J$67/$E$67)</f>
        <v>50332.058775907986</v>
      </c>
      <c r="F50" s="43">
        <f>+DATA!X51*($K$67/$F$67)</f>
        <v>52541.421330896796</v>
      </c>
      <c r="G50" s="58">
        <f>+DATA!Y51</f>
        <v>48560</v>
      </c>
      <c r="H50" s="43">
        <f>+DATA!Z51</f>
        <v>48051.754983388702</v>
      </c>
      <c r="I50" s="43">
        <f>+DATA!AA51</f>
        <v>49543.054699946893</v>
      </c>
      <c r="J50" s="43">
        <f>+DATA!AB51</f>
        <v>51806.072981366458</v>
      </c>
      <c r="K50" s="43">
        <f>+DATA!AC51</f>
        <v>52171.015585079207</v>
      </c>
      <c r="L50" s="53"/>
      <c r="M50" s="58"/>
      <c r="N50" s="58"/>
      <c r="O50" s="58"/>
      <c r="P50" s="58" t="str">
        <f>+DATA!CM51</f>
        <v>NA</v>
      </c>
      <c r="Q50" s="58" t="str">
        <f>+DATA!CN51</f>
        <v>NA</v>
      </c>
      <c r="R50" s="58" t="str">
        <f>+DATA!CO51</f>
        <v>NA</v>
      </c>
      <c r="S50" s="58" t="str">
        <f>+DATA!CP51</f>
        <v>NA</v>
      </c>
    </row>
    <row r="51" spans="1:19">
      <c r="A51" s="12" t="str">
        <f>+DATA!A52</f>
        <v>Ohio</v>
      </c>
      <c r="B51" s="58">
        <f>+DATA!T52*($G$67/$B$67)</f>
        <v>60100.500737100738</v>
      </c>
      <c r="C51" s="43">
        <f>+DATA!U52*($H$67/$C$67)</f>
        <v>61695.790124827312</v>
      </c>
      <c r="D51" s="43">
        <f>+DATA!V52*($I$67/$D$67)</f>
        <v>61501.78600409237</v>
      </c>
      <c r="E51" s="43">
        <f>+DATA!W52*($J$67/$E$67)</f>
        <v>64920.476823611731</v>
      </c>
      <c r="F51" s="43">
        <f>+DATA!X52*($K$67/$F$67)</f>
        <v>65449.408562409022</v>
      </c>
      <c r="G51" s="58">
        <f>+DATA!Y52</f>
        <v>60202</v>
      </c>
      <c r="H51" s="43">
        <f>+DATA!Z52</f>
        <v>58865.586414757345</v>
      </c>
      <c r="I51" s="43">
        <f>+DATA!AA52</f>
        <v>60820.254100540827</v>
      </c>
      <c r="J51" s="43">
        <f>+DATA!AB52</f>
        <v>62069.189354249618</v>
      </c>
      <c r="K51" s="43">
        <f>+DATA!AC52</f>
        <v>61819.510314341846</v>
      </c>
      <c r="L51" s="53"/>
      <c r="M51" s="58"/>
      <c r="N51" s="58"/>
      <c r="O51" s="58"/>
      <c r="P51" s="58" t="str">
        <f>+DATA!CM52</f>
        <v>NA</v>
      </c>
      <c r="Q51" s="58">
        <f>+DATA!CN52</f>
        <v>54831.801749271137</v>
      </c>
      <c r="R51" s="58">
        <f>+DATA!CO52</f>
        <v>55567.704477611936</v>
      </c>
      <c r="S51" s="58">
        <f>+DATA!CP52</f>
        <v>56502.925465838503</v>
      </c>
    </row>
    <row r="52" spans="1:19">
      <c r="A52" s="12" t="str">
        <f>+DATA!A53</f>
        <v>South Dakota</v>
      </c>
      <c r="B52" s="58">
        <f>+DATA!T53*($G$67/$B$67)</f>
        <v>45244.384275184275</v>
      </c>
      <c r="C52" s="43">
        <f>+DATA!U53*($H$67/$C$67)</f>
        <v>46883.998745605742</v>
      </c>
      <c r="D52" s="43">
        <f>+DATA!V53*($I$67/$D$67)</f>
        <v>47361.166417112297</v>
      </c>
      <c r="E52" s="43">
        <f>+DATA!W53*($J$67/$E$67)</f>
        <v>49115.245884652817</v>
      </c>
      <c r="F52" s="43">
        <f>+DATA!X53*($K$67/$F$67)</f>
        <v>49716.078024655959</v>
      </c>
      <c r="G52" s="58">
        <f>+DATA!Y53</f>
        <v>45437</v>
      </c>
      <c r="H52" s="43">
        <f>+DATA!Z53</f>
        <v>43449.308411214952</v>
      </c>
      <c r="I52" s="43">
        <f>+DATA!AA53</f>
        <v>44285.669562995143</v>
      </c>
      <c r="J52" s="43">
        <f>+DATA!AB53</f>
        <v>47465.693925233645</v>
      </c>
      <c r="K52" s="43">
        <f>+DATA!AC53</f>
        <v>46236.135169927911</v>
      </c>
      <c r="L52" s="53"/>
      <c r="M52" s="58"/>
      <c r="N52" s="58"/>
      <c r="O52" s="58"/>
      <c r="P52" s="58" t="str">
        <f>+DATA!CM53</f>
        <v>NA</v>
      </c>
      <c r="Q52" s="58" t="str">
        <f>+DATA!CN53</f>
        <v>NA</v>
      </c>
      <c r="R52" s="58" t="str">
        <f>+DATA!CO53</f>
        <v>NA</v>
      </c>
      <c r="S52" s="58" t="str">
        <f>+DATA!CP53</f>
        <v>NA</v>
      </c>
    </row>
    <row r="53" spans="1:19">
      <c r="A53" s="12" t="str">
        <f>+DATA!A54</f>
        <v>Wisconsin</v>
      </c>
      <c r="B53" s="58">
        <f>+DATA!T54*($G$67/$B$67)</f>
        <v>73003.997542997546</v>
      </c>
      <c r="C53" s="43">
        <f>+DATA!U54*($H$67/$C$67)</f>
        <v>76060.134893133596</v>
      </c>
      <c r="D53" s="43">
        <f>+DATA!V54*($I$67/$D$67)</f>
        <v>74076.979552906108</v>
      </c>
      <c r="E53" s="43">
        <f>+DATA!W54*($J$67/$E$67)</f>
        <v>81524.987530887927</v>
      </c>
      <c r="F53" s="43">
        <f>+DATA!X54*($K$67/$F$67)</f>
        <v>83573.41990647545</v>
      </c>
      <c r="G53" s="58">
        <f>+DATA!Y54</f>
        <v>75779</v>
      </c>
      <c r="H53" s="43">
        <f>+DATA!Z54</f>
        <v>71041.093993659495</v>
      </c>
      <c r="I53" s="43">
        <f>+DATA!AA54</f>
        <v>71128.695243287453</v>
      </c>
      <c r="J53" s="43">
        <f>+DATA!AB54</f>
        <v>52336.045429362879</v>
      </c>
      <c r="K53" s="43">
        <f>+DATA!AC54</f>
        <v>92400.27355072464</v>
      </c>
      <c r="L53" s="53"/>
      <c r="M53" s="58"/>
      <c r="N53" s="58"/>
      <c r="O53" s="58"/>
      <c r="P53" s="58" t="str">
        <f>+DATA!CM54</f>
        <v>NA</v>
      </c>
      <c r="Q53" s="58">
        <f>+DATA!CN54</f>
        <v>74496.294063187117</v>
      </c>
      <c r="R53" s="58">
        <f>+DATA!CO54</f>
        <v>76013.107293931607</v>
      </c>
      <c r="S53" s="58">
        <f>+DATA!CP54</f>
        <v>76483.388347205706</v>
      </c>
    </row>
    <row r="54" spans="1:19" s="92" customFormat="1">
      <c r="A54" s="89"/>
      <c r="B54" s="90"/>
      <c r="C54" s="75"/>
      <c r="D54" s="75"/>
      <c r="E54" s="75"/>
      <c r="F54" s="75"/>
      <c r="G54" s="90"/>
      <c r="H54" s="75"/>
      <c r="I54" s="75"/>
      <c r="J54" s="75"/>
      <c r="K54" s="75"/>
      <c r="L54" s="91"/>
      <c r="M54" s="90"/>
      <c r="N54" s="90"/>
      <c r="O54" s="90"/>
      <c r="P54" s="90">
        <f>+DATA!CM55</f>
        <v>0</v>
      </c>
      <c r="Q54" s="90">
        <f>+DATA!CN55</f>
        <v>0</v>
      </c>
      <c r="R54" s="90">
        <f>+DATA!CO55</f>
        <v>0</v>
      </c>
      <c r="S54" s="90">
        <f>+DATA!CP55</f>
        <v>0</v>
      </c>
    </row>
    <row r="55" spans="1:19">
      <c r="A55" s="12" t="str">
        <f>+DATA!A56</f>
        <v>Connecticut</v>
      </c>
      <c r="B55" s="58">
        <f>+DATA!T56*($G$67/$B$67)</f>
        <v>71866.171990171992</v>
      </c>
      <c r="C55" s="43">
        <f>+DATA!U56*($H$67/$C$67)</f>
        <v>74705.648593279868</v>
      </c>
      <c r="D55" s="43">
        <f>+DATA!V56*($I$67/$D$67)</f>
        <v>74803.86767436839</v>
      </c>
      <c r="E55" s="43">
        <f>+DATA!W56*($J$67/$E$67)</f>
        <v>76169.580406549256</v>
      </c>
      <c r="F55" s="43">
        <f>+DATA!X56*($K$67/$F$67)</f>
        <v>74754.714720600503</v>
      </c>
      <c r="G55" s="58">
        <f>+DATA!Y56</f>
        <v>70106</v>
      </c>
      <c r="H55" s="43">
        <f>+DATA!Z56</f>
        <v>63235.179272054287</v>
      </c>
      <c r="I55" s="43">
        <f>+DATA!AA56</f>
        <v>65793.320135746602</v>
      </c>
      <c r="J55" s="43">
        <f>+DATA!AB56</f>
        <v>68541.874316939895</v>
      </c>
      <c r="K55" s="43">
        <f>+DATA!AC56</f>
        <v>72510.611888111889</v>
      </c>
      <c r="L55" s="53"/>
      <c r="M55" s="58"/>
      <c r="N55" s="58"/>
      <c r="O55" s="58"/>
      <c r="P55" s="58" t="str">
        <f>+DATA!CM56</f>
        <v>NA</v>
      </c>
      <c r="Q55" s="58">
        <f>+DATA!CN56</f>
        <v>62187.554347826088</v>
      </c>
      <c r="R55" s="58">
        <f>+DATA!CO56</f>
        <v>63737.883116883117</v>
      </c>
      <c r="S55" s="58">
        <f>+DATA!CP56</f>
        <v>73894.14432989691</v>
      </c>
    </row>
    <row r="56" spans="1:19">
      <c r="A56" s="12" t="str">
        <f>+DATA!A57</f>
        <v>Maine</v>
      </c>
      <c r="B56" s="58">
        <f>+DATA!T57*($G$67/$B$67)</f>
        <v>56943.451105651111</v>
      </c>
      <c r="C56" s="43">
        <f>+DATA!U57*($H$67/$C$67)</f>
        <v>57078.051303506356</v>
      </c>
      <c r="D56" s="43">
        <f>+DATA!V57*($I$67/$D$67)</f>
        <v>57940.537009497959</v>
      </c>
      <c r="E56" s="43">
        <f>+DATA!W57*($J$67/$E$67)</f>
        <v>61240.456526356211</v>
      </c>
      <c r="F56" s="43">
        <f>+DATA!X57*($K$67/$F$67)</f>
        <v>59206.165039057749</v>
      </c>
      <c r="G56" s="58">
        <f>+DATA!Y57</f>
        <v>53286</v>
      </c>
      <c r="H56" s="43">
        <f>+DATA!Z57</f>
        <v>52290.150417827295</v>
      </c>
      <c r="I56" s="43">
        <f>+DATA!AA57</f>
        <v>53628.445945945939</v>
      </c>
      <c r="J56" s="43">
        <f>+DATA!AB57</f>
        <v>55100.285756327256</v>
      </c>
      <c r="K56" s="43">
        <f>+DATA!AC57</f>
        <v>56147.119241192413</v>
      </c>
      <c r="L56" s="53"/>
      <c r="M56" s="58"/>
      <c r="N56" s="58"/>
      <c r="O56" s="58"/>
      <c r="P56" s="58" t="str">
        <f>+DATA!CM57</f>
        <v>NA</v>
      </c>
      <c r="Q56" s="58">
        <f>+DATA!CN57</f>
        <v>50339.61</v>
      </c>
      <c r="R56" s="58">
        <f>+DATA!CO57</f>
        <v>50508.990825688074</v>
      </c>
      <c r="S56" s="58">
        <f>+DATA!CP57</f>
        <v>52914.426605504588</v>
      </c>
    </row>
    <row r="57" spans="1:19">
      <c r="A57" s="12" t="str">
        <f>+DATA!A58</f>
        <v>Massachusetts</v>
      </c>
      <c r="B57" s="58">
        <f>+DATA!T58*($G$67/$B$67)</f>
        <v>62451.636855036857</v>
      </c>
      <c r="C57" s="43">
        <f>+DATA!U58*($H$67/$C$67)</f>
        <v>65173.90957184109</v>
      </c>
      <c r="D57" s="43">
        <f>+DATA!V58*($I$67/$D$67)</f>
        <v>63921.430213529311</v>
      </c>
      <c r="E57" s="43">
        <f>+DATA!W58*($J$67/$E$67)</f>
        <v>66422.982711833945</v>
      </c>
      <c r="F57" s="43">
        <f>+DATA!X58*($K$67/$F$67)</f>
        <v>64983.505586636224</v>
      </c>
      <c r="G57" s="58">
        <f>+DATA!Y58</f>
        <v>59933</v>
      </c>
      <c r="H57" s="43">
        <f>+DATA!Z58</f>
        <v>55033.46366782007</v>
      </c>
      <c r="I57" s="43">
        <f>+DATA!AA58</f>
        <v>59392.706042354774</v>
      </c>
      <c r="J57" s="43">
        <f>+DATA!AB58</f>
        <v>61805.644754790512</v>
      </c>
      <c r="K57" s="43">
        <f>+DATA!AC58</f>
        <v>61528.203228558305</v>
      </c>
      <c r="L57" s="53"/>
      <c r="M57" s="58"/>
      <c r="N57" s="58"/>
      <c r="O57" s="58"/>
      <c r="P57" s="58" t="str">
        <f>+DATA!CM58</f>
        <v>NA</v>
      </c>
      <c r="Q57" s="58" t="str">
        <f>+DATA!CN58</f>
        <v>NA</v>
      </c>
      <c r="R57" s="58" t="str">
        <f>+DATA!CO58</f>
        <v>NA</v>
      </c>
      <c r="S57" s="58" t="str">
        <f>+DATA!CP58</f>
        <v>NA</v>
      </c>
    </row>
    <row r="58" spans="1:19">
      <c r="A58" s="12" t="str">
        <f>+DATA!A59</f>
        <v>New Hampshire</v>
      </c>
      <c r="B58" s="58">
        <f>+DATA!T59*($G$67/$B$67)</f>
        <v>52561.990171990175</v>
      </c>
      <c r="C58" s="43">
        <f>+DATA!U59*($H$67/$C$67)</f>
        <v>53485.158227669366</v>
      </c>
      <c r="D58" s="43">
        <f>+DATA!V59*($I$67/$D$67)</f>
        <v>53213.596493506491</v>
      </c>
      <c r="E58" s="43">
        <f>+DATA!W59*($J$67/$E$67)</f>
        <v>60350.516178789432</v>
      </c>
      <c r="F58" s="43">
        <f>+DATA!X59*($K$67/$F$67)</f>
        <v>59729.171767247426</v>
      </c>
      <c r="G58" s="58">
        <f>+DATA!Y59</f>
        <v>54360</v>
      </c>
      <c r="H58" s="43">
        <f>+DATA!Z59</f>
        <v>46736.993953644611</v>
      </c>
      <c r="I58" s="43">
        <f>+DATA!AA59</f>
        <v>54492.488999999994</v>
      </c>
      <c r="J58" s="43">
        <f>+DATA!AB59</f>
        <v>56761.244193762439</v>
      </c>
      <c r="K58" s="43">
        <f>+DATA!AC59</f>
        <v>56825.253834916002</v>
      </c>
      <c r="L58" s="53"/>
      <c r="M58" s="58"/>
      <c r="N58" s="58"/>
      <c r="O58" s="58"/>
      <c r="P58" s="58" t="str">
        <f>+DATA!CM59</f>
        <v>NA</v>
      </c>
      <c r="Q58" s="58">
        <f>+DATA!CN59</f>
        <v>51320.46666666666</v>
      </c>
      <c r="R58" s="58">
        <f>+DATA!CO59</f>
        <v>52993.489864864867</v>
      </c>
      <c r="S58" s="58">
        <f>+DATA!CP59</f>
        <v>53754.941176470587</v>
      </c>
    </row>
    <row r="59" spans="1:19">
      <c r="A59" s="12" t="str">
        <f>+DATA!A60</f>
        <v>New Jersey</v>
      </c>
      <c r="B59" s="58">
        <f>+DATA!T60*($G$67/$B$67)</f>
        <v>72995.11695331696</v>
      </c>
      <c r="C59" s="43">
        <f>+DATA!U60*($H$67/$C$67)</f>
        <v>74203.938990687937</v>
      </c>
      <c r="D59" s="43">
        <f>+DATA!V60*($I$67/$D$67)</f>
        <v>72692.43904216995</v>
      </c>
      <c r="E59" s="43">
        <f>+DATA!W60*($J$67/$E$67)</f>
        <v>77115.481521942464</v>
      </c>
      <c r="F59" s="43">
        <f>+DATA!X60*($K$67/$F$67)</f>
        <v>78763.039589050793</v>
      </c>
      <c r="G59" s="58">
        <f>+DATA!Y60</f>
        <v>72713</v>
      </c>
      <c r="H59" s="43">
        <f>+DATA!Z60</f>
        <v>66472.190575498069</v>
      </c>
      <c r="I59" s="43">
        <f>+DATA!AA60</f>
        <v>65618.316460688933</v>
      </c>
      <c r="J59" s="43">
        <f>+DATA!AB60</f>
        <v>65498.532770757731</v>
      </c>
      <c r="K59" s="43">
        <f>+DATA!AC60</f>
        <v>66273.720836236927</v>
      </c>
      <c r="L59" s="53"/>
      <c r="M59" s="58"/>
      <c r="N59" s="58"/>
      <c r="O59" s="58"/>
      <c r="P59" s="58" t="str">
        <f>+DATA!CM60</f>
        <v>NA</v>
      </c>
      <c r="Q59" s="58" t="str">
        <f>+DATA!CN60</f>
        <v>NA</v>
      </c>
      <c r="R59" s="58" t="str">
        <f>+DATA!CO60</f>
        <v>NA</v>
      </c>
      <c r="S59" s="58" t="str">
        <f>+DATA!CP60</f>
        <v>NA</v>
      </c>
    </row>
    <row r="60" spans="1:19">
      <c r="A60" s="12" t="str">
        <f>+DATA!A61</f>
        <v>New York</v>
      </c>
      <c r="B60" s="58">
        <f>+DATA!T61*($G$67/$B$67)</f>
        <v>71550.91105651106</v>
      </c>
      <c r="C60" s="43">
        <f>+DATA!U61*($H$67/$C$67)</f>
        <v>72006.807923553482</v>
      </c>
      <c r="D60" s="43">
        <f>+DATA!V61*($I$67/$D$67)</f>
        <v>71876.026642762197</v>
      </c>
      <c r="E60" s="43">
        <f>+DATA!W61*($J$67/$E$67)</f>
        <v>77061.299235291313</v>
      </c>
      <c r="F60" s="43">
        <f>+DATA!X61*($K$67/$F$67)</f>
        <v>76736.631887634008</v>
      </c>
      <c r="G60" s="58">
        <f>+DATA!Y61</f>
        <v>71706</v>
      </c>
      <c r="H60" s="43">
        <f>+DATA!Z61</f>
        <v>61232.150783788951</v>
      </c>
      <c r="I60" s="43">
        <f>+DATA!AA61</f>
        <v>61319.034000267369</v>
      </c>
      <c r="J60" s="43">
        <f>+DATA!AB61</f>
        <v>66952.539358031121</v>
      </c>
      <c r="K60" s="43">
        <f>+DATA!AC61</f>
        <v>70201.375275535742</v>
      </c>
      <c r="L60" s="53"/>
      <c r="M60" s="58"/>
      <c r="N60" s="58"/>
      <c r="O60" s="58"/>
      <c r="P60" s="58" t="str">
        <f>+DATA!CM61</f>
        <v>NA</v>
      </c>
      <c r="Q60" s="58" t="str">
        <f>+DATA!CN61</f>
        <v>NA</v>
      </c>
      <c r="R60" s="58" t="str">
        <f>+DATA!CO61</f>
        <v>NA</v>
      </c>
      <c r="S60" s="58" t="str">
        <f>+DATA!CP61</f>
        <v>NA</v>
      </c>
    </row>
    <row r="61" spans="1:19">
      <c r="A61" s="12" t="str">
        <f>+DATA!A62</f>
        <v>Pennsylvania</v>
      </c>
      <c r="B61" s="58">
        <f>+DATA!T62*($G$67/$B$67)</f>
        <v>61744.519901719905</v>
      </c>
      <c r="C61" s="43">
        <f>+DATA!U62*($H$67/$C$67)</f>
        <v>62819.279268093807</v>
      </c>
      <c r="D61" s="43">
        <f>+DATA!V62*($I$67/$D$67)</f>
        <v>62068.670099803734</v>
      </c>
      <c r="E61" s="43">
        <f>+DATA!W62*($J$67/$E$67)</f>
        <v>66155.363712717794</v>
      </c>
      <c r="F61" s="43">
        <f>+DATA!X62*($K$67/$F$67)</f>
        <v>67095.222602603957</v>
      </c>
      <c r="G61" s="58">
        <f>+DATA!Y62</f>
        <v>61235</v>
      </c>
      <c r="H61" s="43">
        <f>+DATA!Z62</f>
        <v>58984.75893949029</v>
      </c>
      <c r="I61" s="43">
        <f>+DATA!AA62</f>
        <v>60222.177079907924</v>
      </c>
      <c r="J61" s="43">
        <f>+DATA!AB62</f>
        <v>60551.252810171354</v>
      </c>
      <c r="K61" s="43">
        <f>+DATA!AC62</f>
        <v>60497.66062554808</v>
      </c>
      <c r="L61" s="53"/>
      <c r="M61" s="58"/>
      <c r="N61" s="58"/>
      <c r="O61" s="58"/>
      <c r="P61" s="58" t="str">
        <f>+DATA!CM62</f>
        <v>NA</v>
      </c>
      <c r="Q61" s="58">
        <f>+DATA!CN62</f>
        <v>70865.429032258064</v>
      </c>
      <c r="R61" s="58">
        <f>+DATA!CO62</f>
        <v>67377.241935483878</v>
      </c>
      <c r="S61" s="58">
        <f>+DATA!CP62</f>
        <v>68475.3</v>
      </c>
    </row>
    <row r="62" spans="1:19">
      <c r="A62" s="12" t="str">
        <f>+DATA!A63</f>
        <v>Rhode Island</v>
      </c>
      <c r="B62" s="58">
        <f>+DATA!T63*($G$67/$B$67)</f>
        <v>63390.759213759215</v>
      </c>
      <c r="C62" s="43">
        <f>+DATA!U63*($H$67/$C$67)</f>
        <v>62397.283006052661</v>
      </c>
      <c r="D62" s="43">
        <f>+DATA!V63*($I$67/$D$67)</f>
        <v>62988.457662337656</v>
      </c>
      <c r="E62" s="43">
        <f>+DATA!W63*($J$67/$E$67)</f>
        <v>68461.082922648377</v>
      </c>
      <c r="F62" s="43">
        <f>+DATA!X63*($K$67/$F$67)</f>
        <v>67344.198135221377</v>
      </c>
      <c r="G62" s="58">
        <f>+DATA!Y63</f>
        <v>60828</v>
      </c>
      <c r="H62" s="43">
        <f>+DATA!Z63</f>
        <v>61292.789205702647</v>
      </c>
      <c r="I62" s="43">
        <f>+DATA!AA63</f>
        <v>61029.187122736417</v>
      </c>
      <c r="J62" s="43">
        <f>+DATA!AB63</f>
        <v>60602.234504132233</v>
      </c>
      <c r="K62" s="43">
        <f>+DATA!AC63</f>
        <v>59974.306598984775</v>
      </c>
      <c r="L62" s="53"/>
      <c r="M62" s="58"/>
      <c r="N62" s="58"/>
      <c r="O62" s="58"/>
      <c r="P62" s="58" t="str">
        <f>+DATA!CM63</f>
        <v>NA</v>
      </c>
      <c r="Q62" s="58" t="str">
        <f>+DATA!CN63</f>
        <v>NA</v>
      </c>
      <c r="R62" s="58" t="str">
        <f>+DATA!CO63</f>
        <v>NA</v>
      </c>
      <c r="S62" s="58" t="str">
        <f>+DATA!CP63</f>
        <v>NA</v>
      </c>
    </row>
    <row r="63" spans="1:19">
      <c r="A63" s="12" t="str">
        <f>+DATA!A64</f>
        <v>Vermont</v>
      </c>
      <c r="B63" s="58">
        <v>0</v>
      </c>
      <c r="C63" s="43"/>
      <c r="D63" s="43"/>
      <c r="E63" s="43"/>
      <c r="F63" s="43"/>
      <c r="G63" s="58" t="str">
        <f>+DATA!Y64</f>
        <v>—</v>
      </c>
      <c r="H63" s="43" t="str">
        <f>+DATA!Z64</f>
        <v>—</v>
      </c>
      <c r="I63" s="43">
        <f>+DATA!AA64</f>
        <v>55527.770114942527</v>
      </c>
      <c r="J63" s="43">
        <f>+DATA!AB64</f>
        <v>55317.378016085786</v>
      </c>
      <c r="K63" s="43">
        <f>+DATA!AC64</f>
        <v>56022.058906030856</v>
      </c>
      <c r="L63" s="53"/>
      <c r="M63" s="58"/>
      <c r="N63" s="58"/>
      <c r="O63" s="58"/>
      <c r="P63" s="58" t="str">
        <f>+DATA!CM64</f>
        <v>NA</v>
      </c>
      <c r="Q63" s="58" t="str">
        <f>+DATA!CN64</f>
        <v>NA</v>
      </c>
      <c r="R63" s="58" t="str">
        <f>+DATA!CO64</f>
        <v>NA</v>
      </c>
      <c r="S63" s="58" t="str">
        <f>+DATA!CP64</f>
        <v>NA</v>
      </c>
    </row>
    <row r="64" spans="1:19" s="92" customFormat="1">
      <c r="A64" s="89" t="str">
        <f>+DATA!A65</f>
        <v>District of Columbia</v>
      </c>
      <c r="B64" s="90">
        <v>0</v>
      </c>
      <c r="C64" s="75"/>
      <c r="D64" s="75"/>
      <c r="E64" s="75"/>
      <c r="F64" s="75"/>
      <c r="G64" s="90">
        <f>+DATA!Y65</f>
        <v>0</v>
      </c>
      <c r="H64" s="75">
        <f>+DATA!Z65</f>
        <v>0</v>
      </c>
      <c r="I64" s="75">
        <f>+DATA!AA65</f>
        <v>0</v>
      </c>
      <c r="J64" s="75">
        <f>+DATA!AB65</f>
        <v>0</v>
      </c>
      <c r="K64" s="75">
        <f>+DATA!AC65</f>
        <v>0</v>
      </c>
      <c r="L64" s="91"/>
      <c r="M64" s="90"/>
      <c r="N64" s="90"/>
      <c r="O64" s="90"/>
      <c r="P64" s="90" t="str">
        <f>+DATA!CM65</f>
        <v>NA</v>
      </c>
      <c r="Q64" s="90" t="str">
        <f>+DATA!CN65</f>
        <v>NA</v>
      </c>
      <c r="R64" s="90" t="str">
        <f>+DATA!CO65</f>
        <v>NA</v>
      </c>
      <c r="S64" s="90" t="str">
        <f>+DATA!CP65</f>
        <v>NA</v>
      </c>
    </row>
    <row r="65" spans="1:19" s="92" customFormat="1">
      <c r="A65" s="77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79"/>
      <c r="M65" s="79"/>
      <c r="N65" s="79"/>
      <c r="O65" s="79"/>
      <c r="P65" s="79"/>
      <c r="Q65" s="79"/>
      <c r="R65" s="79"/>
      <c r="S65" s="79"/>
    </row>
    <row r="66" spans="1:19" ht="12.95">
      <c r="A66" s="62" t="s">
        <v>146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102"/>
      <c r="M66" s="102"/>
      <c r="N66" s="102"/>
      <c r="O66" s="102"/>
      <c r="P66" s="102"/>
      <c r="Q66" s="102"/>
      <c r="R66" s="102"/>
      <c r="S66" s="102"/>
    </row>
    <row r="67" spans="1:19" ht="12.95">
      <c r="A67" s="62"/>
      <c r="B67" s="64">
        <v>203.5</v>
      </c>
      <c r="C67" s="64">
        <v>208.3</v>
      </c>
      <c r="D67" s="64">
        <v>220</v>
      </c>
      <c r="E67" s="64">
        <v>215.4</v>
      </c>
      <c r="F67" s="64">
        <v>218</v>
      </c>
      <c r="G67" s="64">
        <v>225.9</v>
      </c>
      <c r="H67" s="64">
        <v>229.6</v>
      </c>
      <c r="I67" s="64">
        <v>233.6</v>
      </c>
      <c r="J67" s="64">
        <v>238.3</v>
      </c>
      <c r="K67" s="64">
        <v>238.7</v>
      </c>
      <c r="L67" s="102"/>
      <c r="M67" s="102"/>
      <c r="N67" s="102"/>
      <c r="O67" s="102"/>
      <c r="P67" s="102"/>
      <c r="Q67" s="102"/>
      <c r="R67" s="102"/>
      <c r="S67" s="102"/>
    </row>
    <row r="68" spans="1:19" ht="12.95">
      <c r="A68" s="65"/>
      <c r="B68" s="66"/>
      <c r="C68" s="66"/>
      <c r="D68" s="66"/>
      <c r="E68" s="66"/>
      <c r="F68" s="66"/>
      <c r="G68" s="67">
        <f>(G67-B67)/B67</f>
        <v>0.1100737100737101</v>
      </c>
      <c r="H68" s="67">
        <f>(H67-C67)/C67</f>
        <v>0.10225636101776275</v>
      </c>
      <c r="I68" s="67">
        <f>(I67-D67)/D67</f>
        <v>6.1818181818181793E-2</v>
      </c>
      <c r="J68" s="67">
        <f>(J67-E67)/E67</f>
        <v>0.10631383472609102</v>
      </c>
      <c r="K68" s="67">
        <f>(K67-F67)/F67</f>
        <v>9.4954128440366922E-2</v>
      </c>
      <c r="L68" s="102"/>
      <c r="M68" s="102"/>
      <c r="N68" s="102"/>
      <c r="O68" s="102"/>
      <c r="P68" s="102"/>
      <c r="Q68" s="102"/>
      <c r="R68" s="102"/>
      <c r="S68" s="102"/>
    </row>
  </sheetData>
  <pageMargins left="0.75" right="0.75" top="1" bottom="1" header="0.5" footer="0.5"/>
  <pageSetup scale="88" fitToWidth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572070-1267-427C-B1A2-910FDB9E8EDC}"/>
</file>

<file path=customXml/itemProps2.xml><?xml version="1.0" encoding="utf-8"?>
<ds:datastoreItem xmlns:ds="http://schemas.openxmlformats.org/officeDocument/2006/customXml" ds:itemID="{BB3F0911-829C-406E-B484-18628180EE3C}"/>
</file>

<file path=customXml/itemProps3.xml><?xml version="1.0" encoding="utf-8"?>
<ds:datastoreItem xmlns:ds="http://schemas.openxmlformats.org/officeDocument/2006/customXml" ds:itemID="{92AE4163-786D-4C1F-BDAB-FD5B958373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1999-02-12T19:31:55Z</dcterms:created>
  <dcterms:modified xsi:type="dcterms:W3CDTF">2024-09-16T14:41:41Z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2019-04-24T16:07:05.3925952Z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