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Sals93" sheetId="1" r:id="rId1"/>
    <sheet name="TII" sheetId="2" r:id="rId2"/>
    <sheet name="TI" sheetId="3" r:id="rId3"/>
    <sheet name="NOSFAC_T" sheetId="4" r:id="rId4"/>
    <sheet name="NOSFAC_R" sheetId="5" r:id="rId5"/>
    <sheet name="MII" sheetId="6" r:id="rId6"/>
    <sheet name="MI" sheetId="7" r:id="rId7"/>
    <sheet name="DIII" sheetId="8" r:id="rId8"/>
    <sheet name="DI" sheetId="9" r:id="rId9"/>
    <sheet name="BAC" sheetId="10" r:id="rId10"/>
    <sheet name="AVGSAL_T" sheetId="11" r:id="rId11"/>
    <sheet name="AVGSAL_S" sheetId="12" r:id="rId12"/>
    <sheet name="AVGSAL_R" sheetId="13" r:id="rId13"/>
    <sheet name="%FAC_T" sheetId="14" r:id="rId14"/>
    <sheet name="%FAC_R" sheetId="15" r:id="rId15"/>
  </sheets>
  <definedNames>
    <definedName name="\e">'Sals93'!$C$1084</definedName>
    <definedName name="__123Graph_A" hidden="1">'Sals93'!$R$669:$R$677</definedName>
    <definedName name="__123Graph_A%FAC_R" hidden="1">'Sals93'!$T$680:$Y$680</definedName>
    <definedName name="__123Graph_A%FAC_T" hidden="1">'Sals93'!$AB$670:$AB$676</definedName>
    <definedName name="__123Graph_AAVGSAL_R" hidden="1">'Sals93'!$AD$776:$AH$776</definedName>
    <definedName name="__123Graph_AAVGSAL_S" hidden="1">'Sals93'!$S$734:$S$752</definedName>
    <definedName name="__123Graph_AAVGSAL_T" hidden="1">'Sals93'!$R$669:$R$677</definedName>
    <definedName name="__123Graph_ABAC" hidden="1">'Sals93'!$S$985:$S$997</definedName>
    <definedName name="__123Graph_ADI" hidden="1">'Sals93'!$S$815:$S$831</definedName>
    <definedName name="__123Graph_ADIII" hidden="1">'Sals93'!$S$883:$S$895</definedName>
    <definedName name="__123Graph_AMI" hidden="1">'Sals93'!$S$917:$S$929</definedName>
    <definedName name="__123Graph_AMII" hidden="1">'Sals93'!$S$951:$S$968</definedName>
    <definedName name="__123Graph_ANOSFAC_R" hidden="1">'Sals93'!$T$680:$Y$680</definedName>
    <definedName name="__123Graph_ANOSFAC_T" hidden="1">'Sals93'!$AA$669:$AA$676</definedName>
    <definedName name="__123Graph_ATI" hidden="1">'Sals93'!$S$1017:$S$1024</definedName>
    <definedName name="__123Graph_ATII" hidden="1">'Sals93'!$T$1051:$T$1066</definedName>
    <definedName name="__123Graph_B%FAC_R" hidden="1">'Sals93'!$T$681:$Y$681</definedName>
    <definedName name="__123Graph_B%FAC_T" hidden="1">'Sals93'!$AC$670:$AC$677</definedName>
    <definedName name="__123Graph_BAVGSAL_S" hidden="1">'Sals93'!$T$734:$T$752</definedName>
    <definedName name="__123Graph_BBAC" hidden="1">'Sals93'!$U$985:$U$997</definedName>
    <definedName name="__123Graph_CAVGSAL_S" hidden="1">'Sals93'!$U$734:$U$752</definedName>
    <definedName name="__123Graph_DAVGSAL_S" hidden="1">'Sals93'!$V$734:$V$752</definedName>
    <definedName name="__123Graph_EAVGSAL_S" hidden="1">'Sals93'!$W$734:$W$752</definedName>
    <definedName name="__123Graph_LBL_A" hidden="1">'Sals93'!$R$669:$R$677</definedName>
    <definedName name="__123Graph_LBL_AAVGSAL_R" hidden="1">'Sals93'!$AD$776:$AH$776</definedName>
    <definedName name="__123Graph_LBL_AAVGSAL_T" hidden="1">'Sals93'!$R$669:$R$677</definedName>
    <definedName name="__123Graph_LBL_ABAC" hidden="1">'Sals93'!$T$985:$T$997</definedName>
    <definedName name="__123Graph_LBL_ADI" hidden="1">'Sals93'!$T$815:$T$831</definedName>
    <definedName name="__123Graph_LBL_ADIII" hidden="1">'Sals93'!$T$883:$T$895</definedName>
    <definedName name="__123Graph_LBL_AMI" hidden="1">'Sals93'!$T$917:$T$929</definedName>
    <definedName name="__123Graph_LBL_AMII" hidden="1">'Sals93'!$T$951:$T$968</definedName>
    <definedName name="__123Graph_LBL_ANOSFAC_R" hidden="1">'Sals93'!$T$680:$Y$680</definedName>
    <definedName name="__123Graph_LBL_ANOSFAC_T" hidden="1">'Sals93'!$AA$669:$AA$677</definedName>
    <definedName name="__123Graph_LBL_ATI" hidden="1">'Sals93'!$T$1017:$T$1024</definedName>
    <definedName name="__123Graph_LBL_ATII" hidden="1">'Sals93'!$U$1051:$U$1066</definedName>
    <definedName name="__123Graph_LBL_BBAC" hidden="1">'Sals93'!$V$985:$V$997</definedName>
    <definedName name="__123Graph_X" hidden="1">'Sals93'!$S$669:$S$677</definedName>
    <definedName name="__123Graph_X%FAC_R" hidden="1">'Sals93'!$T$665:$Y$665</definedName>
    <definedName name="__123Graph_X%FAC_T" hidden="1">'Sals93'!$Z$670:$Z$677</definedName>
    <definedName name="__123Graph_XAVGSAL_R" hidden="1">'Sals93'!$AD$775:$AH$775</definedName>
    <definedName name="__123Graph_XAVGSAL_S" hidden="1">'Sals93'!$R$734:$R$752</definedName>
    <definedName name="__123Graph_XAVGSAL_T" hidden="1">'Sals93'!$S$669:$S$677</definedName>
    <definedName name="__123Graph_XBAC" hidden="1">'Sals93'!$R$985:$R$997</definedName>
    <definedName name="__123Graph_XDI" hidden="1">'Sals93'!$R$815:$R$831</definedName>
    <definedName name="__123Graph_XDIII" hidden="1">'Sals93'!$R$883:$R$895</definedName>
    <definedName name="__123Graph_XMI" hidden="1">'Sals93'!$R$917:$R$929</definedName>
    <definedName name="__123Graph_XMII" hidden="1">'Sals93'!$R$951:$R$968</definedName>
    <definedName name="__123Graph_XNOSFAC_R" hidden="1">'Sals93'!$T$665:$Y$665</definedName>
    <definedName name="__123Graph_XNOSFAC_T" hidden="1">'Sals93'!$S$669:$S$677</definedName>
    <definedName name="__123Graph_XTI" hidden="1">'Sals93'!$R$1017:$R$1024</definedName>
    <definedName name="__123Graph_XTII" hidden="1">'Sals93'!$S$1051:$S$1066</definedName>
    <definedName name="_Fill" hidden="1">'Sals93'!$P$1020:$P$1034</definedName>
    <definedName name="_Regression_Int" localSheetId="0" hidden="1">1</definedName>
    <definedName name="A">'Sals93'!$B$27:$N$34</definedName>
    <definedName name="AL_DAT">'Sals93'!$A$23:$N$50</definedName>
    <definedName name="AR_DAT">'Sals93'!$A$53:$N$80</definedName>
    <definedName name="ARBAC">'Sals93'!$O$985:$O$1001</definedName>
    <definedName name="ARDI">'Sals93'!$O$815:$O$831</definedName>
    <definedName name="ARDII">'Sals93'!$O$851:$O$867</definedName>
    <definedName name="ARDIII">'Sals93'!$O$884:$O$900</definedName>
    <definedName name="ARMI">'Sals93'!$O$918:$O$934</definedName>
    <definedName name="ARMII">'Sals93'!$O$951:$O$967</definedName>
    <definedName name="ARTI">'Sals93'!$O$1018:$O$1034</definedName>
    <definedName name="ARTII">'Sals93'!$O$1052:$O$1068</definedName>
    <definedName name="B">'Sals93'!$B$458:$B$465</definedName>
    <definedName name="BAC">'Sals93'!$M$704:$M$720</definedName>
    <definedName name="BOB">'Sals93'!$M$817:$M$831</definedName>
    <definedName name="BOB10">'Sals93'!$M$987:$M$1001</definedName>
    <definedName name="BOB11">'Sals93'!$O$987:$O$1001</definedName>
    <definedName name="BOB12">'Sals93'!$M$1020:$M$1034</definedName>
    <definedName name="BOB13">'Sals93'!$O$1020:$O$1034</definedName>
    <definedName name="BOB14">'Sals93'!$M$1054:$M$1068</definedName>
    <definedName name="BOB15">'Sals93'!$O$1054:$O$1068</definedName>
    <definedName name="BOB16">'Sals93'!$IV$8192</definedName>
    <definedName name="BOB17">'Sals93'!$IV$8192</definedName>
    <definedName name="BOB18">'Sals93'!$IV$8192</definedName>
    <definedName name="BOB19">'Sals93'!$IV$8192</definedName>
    <definedName name="BOB2">'Sals93'!$M$853:$M$866</definedName>
    <definedName name="BOB3">'Sals93'!$O$853:$O$867</definedName>
    <definedName name="BOB4">'Sals93'!$M$886:$M$900</definedName>
    <definedName name="BOB5">'Sals93'!$O$886:$O$900</definedName>
    <definedName name="BOB6">'Sals93'!$M$920:$M$934</definedName>
    <definedName name="BOB7">'Sals93'!$O$920:$O$934</definedName>
    <definedName name="BOB8">'Sals93'!$M$953:$M$967</definedName>
    <definedName name="BOB9">'Sals93'!$O$953:$O$967</definedName>
    <definedName name="COMBSALS">'Sals93'!$B$470:$P$654</definedName>
    <definedName name="DATA">'Sals93'!$A$22:$N$467</definedName>
    <definedName name="DOCI">'Sals93'!$C$704:$C$720</definedName>
    <definedName name="DOCII">'Sals93'!$E$704:$E$720</definedName>
    <definedName name="DOCIII">'Sals93'!$G$704:$G$720</definedName>
    <definedName name="FL_DAT">'Sals93'!$A$83:$N$110</definedName>
    <definedName name="G_1">'Sals93'!$W$1101:$Y$1153</definedName>
    <definedName name="G_2">'Sals93'!$Z$1188:$AB$1273</definedName>
    <definedName name="G_3">'Sals93'!$AC$1275:$AE$1359</definedName>
    <definedName name="GA_DAT">'Sals93'!$A$113:$N$140</definedName>
    <definedName name="KY_DAT">'Sals93'!$A$143:$N$170</definedName>
    <definedName name="LA_DAT">'Sals93'!$A$173:$N$200</definedName>
    <definedName name="MACRO">'Sals93'!$B$1078:$IV$8192</definedName>
    <definedName name="MASTI">'Sals93'!$I$704:$I$720</definedName>
    <definedName name="MASTII">'Sals93'!$K$704:$K$720</definedName>
    <definedName name="MD_DAT">'Sals93'!$A$203:$N$230</definedName>
    <definedName name="MS_DAT">'Sals93'!$A$233:$N$260</definedName>
    <definedName name="N_19">'Sals93'!$C$669:$P$677</definedName>
    <definedName name="N_20">'Sals93'!$C$704:$N$720</definedName>
    <definedName name="N_21">'Sals93'!$C$746:$H$762</definedName>
    <definedName name="N_22">'Sals93'!$C$780:$P$796</definedName>
    <definedName name="N_23">'Sals93'!$C$815:$P$831</definedName>
    <definedName name="N_24">'Sals93'!$C$851:$P$867</definedName>
    <definedName name="N_25">'Sals93'!$C$884:$P$900</definedName>
    <definedName name="N_26">'Sals93'!$C$918:$P$934</definedName>
    <definedName name="N_27">'Sals93'!$C$951:$P$967</definedName>
    <definedName name="N_28">'Sals93'!$C$985:$P$1001</definedName>
    <definedName name="N_29">'Sals93'!$C$1018:$P$1034</definedName>
    <definedName name="N_30">'Sals93'!$C$1052:$P$1068</definedName>
    <definedName name="NC_DAT">'Sals93'!$A$263:$N$290</definedName>
    <definedName name="OK_DAT">'Sals93'!$A$294</definedName>
    <definedName name="PETE1">'Sals93'!$C$817:$C$831</definedName>
    <definedName name="PETE10">'Sals93'!$I$853:$I$867</definedName>
    <definedName name="PETE11">'Sals93'!$M$853:$M$867</definedName>
    <definedName name="PETE12">'Sals93'!$O$853:$O$867</definedName>
    <definedName name="PETE13">'Sals93'!$C$886:$C$900</definedName>
    <definedName name="PETE14">'Sals93'!$E$886:$E$900</definedName>
    <definedName name="PETE15">'Sals93'!$G$886:$G$900</definedName>
    <definedName name="PETE16">'Sals93'!$I$886:$I$900</definedName>
    <definedName name="PETE17">'Sals93'!$M$886:$M$900</definedName>
    <definedName name="PETE18">'Sals93'!$I$886:$I$900</definedName>
    <definedName name="PETE19">'Sals93'!$M$886:$M$900</definedName>
    <definedName name="PETE2">'Sals93'!$E$817:$E$831</definedName>
    <definedName name="PETE20">'Sals93'!$O$886:$O$900</definedName>
    <definedName name="PETE21">'Sals93'!$C$920:$C$934</definedName>
    <definedName name="PETE22">'Sals93'!$E$920:$E$934</definedName>
    <definedName name="PETE23">'Sals93'!$G$920:$G$934</definedName>
    <definedName name="PETE24">'Sals93'!$I$920:$I$934</definedName>
    <definedName name="PETE25">'Sals93'!$M$920:$M$934</definedName>
    <definedName name="PETE26">'Sals93'!$C$953:$C$967</definedName>
    <definedName name="PETE27">'Sals93'!$E$953:$E$967</definedName>
    <definedName name="PETE3">'Sals93'!$G$817:$G$831</definedName>
    <definedName name="PETE4">'Sals93'!$I$817:$I$831</definedName>
    <definedName name="PETE5">'Sals93'!$M$817:$M$831</definedName>
    <definedName name="PETE6">'Sals93'!$O$817:$O$831</definedName>
    <definedName name="PETE7">'Sals93'!$C$853:$C$867</definedName>
    <definedName name="PETE8">'Sals93'!$E$853:$E$867</definedName>
    <definedName name="PETE9">'Sals93'!$G$853:$G$867</definedName>
    <definedName name="_xlnm.Print_Area" localSheetId="0">'Sals93'!$B$690:$N$727</definedName>
    <definedName name="Print_Area_MI" localSheetId="0">'Sals93'!$B$690:$N$727</definedName>
    <definedName name="SC_DAT">'Sals93'!$A$321:$N$348</definedName>
    <definedName name="TAB_19">'Sals93'!$B$656:$P$686</definedName>
    <definedName name="TAB_20">'Sals93'!$B$690:$N$727</definedName>
    <definedName name="TAB_21">'Sals93'!$B$732:$IV$8192</definedName>
    <definedName name="TAB_22">'Sals93'!$IV$8192</definedName>
    <definedName name="TAB_23">'Sals93'!$IV$8192</definedName>
    <definedName name="TAB_24">'Sals93'!$IV$8192</definedName>
    <definedName name="TAB_25">'Sals93'!$B$767:$IV$8192</definedName>
    <definedName name="TAB_26">'Sals93'!$IV$8192</definedName>
    <definedName name="TAB_27">'Sals93'!$B$802:$P$837</definedName>
    <definedName name="TAB_28">'Sals93'!$B$838:$IV$8192</definedName>
    <definedName name="TAB_29">'Sals93'!$B$871:$IV$8192</definedName>
    <definedName name="TAB_30">'Sals93'!$B$905:$IV$8192</definedName>
    <definedName name="TAB_31">'Sals93'!$B$938:$IV$8192</definedName>
    <definedName name="TAB_32">'Sals93'!$B$972:$IV$8192</definedName>
    <definedName name="TAB_33">'Sals93'!$B$1005:$IV$8192</definedName>
    <definedName name="TAB_34">'Sals93'!$B$1039:$P$1075</definedName>
    <definedName name="TAB_36">'Sals93'!$IV$8192</definedName>
    <definedName name="TABLES">'Sals93'!$B$657:$P$1075</definedName>
    <definedName name="TI">'Sals93'!$C$746:$C$762</definedName>
    <definedName name="TII">'Sals93'!$G$746:$G$762</definedName>
    <definedName name="TN_DAT">'Sals93'!$A$351:$N$378</definedName>
    <definedName name="TX_DAT">'Sals93'!$A$381:$N$408</definedName>
    <definedName name="VA_DAT">'Sals93'!$A$411:$N$438</definedName>
    <definedName name="WV_DAT">'Sals93'!$A$441:$N$468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<sst xmlns="http://schemas.openxmlformats.org/spreadsheetml/2006/main" count="4480" uniqueCount="193">
  <si>
    <t xml:space="preserve">   1992–93 SREB State Data Exchange</t>
  </si>
  <si>
    <t>|</t>
  </si>
  <si>
    <t xml:space="preserve">     Part 6 –– Faculty Salaries</t>
  </si>
  <si>
    <t xml:space="preserve">  This LOTUS 1–2–3 worksheet contains the following areas:</t>
  </si>
  <si>
    <t>*</t>
  </si>
  <si>
    <t xml:space="preserve">   This Introduction</t>
  </si>
  <si>
    <t xml:space="preserve">         *</t>
  </si>
  <si>
    <t xml:space="preserve">   Raw Data from Surveys</t>
  </si>
  <si>
    <t xml:space="preserve">   Intermediate Working</t>
  </si>
  <si>
    <t xml:space="preserve">          Tables</t>
  </si>
  <si>
    <t>[9-10 and 11-12 month salaries combined]</t>
  </si>
  <si>
    <t xml:space="preserve">    Tables 19 – 32</t>
  </si>
  <si>
    <t>*  No.'s of Faculty Summary</t>
  </si>
  <si>
    <t>Graph Pages</t>
  </si>
  <si>
    <t>1991–92 Data Exchange––Faculty Salary Section</t>
  </si>
  <si>
    <t xml:space="preserve">                </t>
  </si>
  <si>
    <t xml:space="preserve">    Professor</t>
  </si>
  <si>
    <t xml:space="preserve">   Assoc. Prof.</t>
  </si>
  <si>
    <t xml:space="preserve">   Ass't. Prof.</t>
  </si>
  <si>
    <t xml:space="preserve">   Instructor</t>
  </si>
  <si>
    <t>Undesignated/Other</t>
  </si>
  <si>
    <t xml:space="preserve">     Single Rank</t>
  </si>
  <si>
    <t xml:space="preserve">  All Ranks Avg.</t>
  </si>
  <si>
    <t xml:space="preserve"> </t>
  </si>
  <si>
    <t>No.</t>
  </si>
  <si>
    <t>Av. Sal.</t>
  </si>
  <si>
    <t>AL</t>
  </si>
  <si>
    <t xml:space="preserve">9–10 Month Sal.    </t>
  </si>
  <si>
    <t>Four–Year 1</t>
  </si>
  <si>
    <t>x</t>
  </si>
  <si>
    <t>Four–Year 2</t>
  </si>
  <si>
    <t>Four–Year 3</t>
  </si>
  <si>
    <t>Four–Year 4</t>
  </si>
  <si>
    <t>Four–Year 5</t>
  </si>
  <si>
    <t>Four–Year 6</t>
  </si>
  <si>
    <t>Two–Year 1</t>
  </si>
  <si>
    <t>Two–Year 2</t>
  </si>
  <si>
    <t>9–10 Month Avg.</t>
  </si>
  <si>
    <t>_</t>
  </si>
  <si>
    <t>11–12 Month Sal.</t>
  </si>
  <si>
    <t>11–12 Month Avg.</t>
  </si>
  <si>
    <t>AR</t>
  </si>
  <si>
    <t xml:space="preserve">  </t>
  </si>
  <si>
    <t>FL</t>
  </si>
  <si>
    <t>GA</t>
  </si>
  <si>
    <t>KY</t>
  </si>
  <si>
    <t>LA</t>
  </si>
  <si>
    <t>MD</t>
  </si>
  <si>
    <t/>
  </si>
  <si>
    <t>MS</t>
  </si>
  <si>
    <t>NC</t>
  </si>
  <si>
    <t xml:space="preserve">  .</t>
  </si>
  <si>
    <t xml:space="preserve">       .</t>
  </si>
  <si>
    <t>OK</t>
  </si>
  <si>
    <t>SC</t>
  </si>
  <si>
    <t>TN</t>
  </si>
  <si>
    <t>TX</t>
  </si>
  <si>
    <t>VA</t>
  </si>
  <si>
    <t>WV</t>
  </si>
  <si>
    <t>–</t>
  </si>
  <si>
    <t>Full–Time Instructional Faculty</t>
  </si>
  <si>
    <t>[COMBINED 9/10 Month and 11/12 Month Contract Groups]</t>
  </si>
  <si>
    <t>Data Base, 1992–93</t>
  </si>
  <si>
    <t>Faculty Avg.</t>
  </si>
  <si>
    <t>Table 19</t>
  </si>
  <si>
    <t>Avg Sals</t>
  </si>
  <si>
    <t>Weighted Average Full–Time Faculty Salaries</t>
  </si>
  <si>
    <t>Public Institutions</t>
  </si>
  <si>
    <t>SREB States</t>
  </si>
  <si>
    <t>Numbers of Full–Time Faculty, By Type of Institution</t>
  </si>
  <si>
    <t>1991–92</t>
  </si>
  <si>
    <t>Associate</t>
  </si>
  <si>
    <t>Assistant</t>
  </si>
  <si>
    <t>Undesig–</t>
  </si>
  <si>
    <t>Single</t>
  </si>
  <si>
    <t>All</t>
  </si>
  <si>
    <t>Professor</t>
  </si>
  <si>
    <t>Associate Professor</t>
  </si>
  <si>
    <t>Assistant Professor</t>
  </si>
  <si>
    <t>Instructor</t>
  </si>
  <si>
    <t>Other</t>
  </si>
  <si>
    <t>Single Rank</t>
  </si>
  <si>
    <t xml:space="preserve">  All Ranks</t>
  </si>
  <si>
    <t>nated/Other</t>
  </si>
  <si>
    <t>Rank</t>
  </si>
  <si>
    <t>Ranks</t>
  </si>
  <si>
    <t>(000s)</t>
  </si>
  <si>
    <t>Public Institutions, SREB States, 1992–93</t>
  </si>
  <si>
    <t>Four–Year 1-3</t>
  </si>
  <si>
    <t>Four–Year 4-5</t>
  </si>
  <si>
    <t>(000s)     –––&gt;</t>
  </si>
  <si>
    <t>Table 21</t>
  </si>
  <si>
    <t>Table 20</t>
  </si>
  <si>
    <t>Weighted Average Salaries of Full–Time Faculty</t>
  </si>
  <si>
    <t>Public Four–Year Institutions</t>
  </si>
  <si>
    <t>Four-Year</t>
  </si>
  <si>
    <t>–––––</t>
  </si>
  <si>
    <t>Average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</si>
  <si>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</si>
  <si>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</si>
  <si>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</si>
  <si>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</si>
  <si>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</si>
  <si>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</si>
  <si>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</si>
  <si>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</si>
  <si>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</si>
  <si>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</si>
  <si>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</si>
  <si>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</si>
  <si>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</si>
  <si>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</si>
  <si>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</si>
  <si>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</si>
  <si>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Table 22</t>
  </si>
  <si>
    <t>AVERAGE SALARIES</t>
  </si>
  <si>
    <t>3D graph sorted version</t>
  </si>
  <si>
    <t>Percent of Regional Averages</t>
  </si>
  <si>
    <t>Doctoral</t>
  </si>
  <si>
    <t>Master's</t>
  </si>
  <si>
    <t>Baccalauareate</t>
  </si>
  <si>
    <t>Comp 2–yr</t>
  </si>
  <si>
    <t>Vo–tech 2–yr</t>
  </si>
  <si>
    <t>Oth 4–Year</t>
  </si>
  <si>
    <t>2–Year</t>
  </si>
  <si>
    <t>Other 4–Year</t>
  </si>
  <si>
    <t>Public Two–Year Institutions</t>
  </si>
  <si>
    <t>Al</t>
  </si>
  <si>
    <t>Va</t>
  </si>
  <si>
    <t>Md</t>
  </si>
  <si>
    <t>Ar</t>
  </si>
  <si>
    <t>Fl</t>
  </si>
  <si>
    <t>Ga</t>
  </si>
  <si>
    <t>Tx</t>
  </si>
  <si>
    <t>Ky</t>
  </si>
  <si>
    <t>Tn</t>
  </si>
  <si>
    <t>La</t>
  </si>
  <si>
    <t>Reg</t>
  </si>
  <si>
    <t xml:space="preserve">   Two–Year 1</t>
  </si>
  <si>
    <t xml:space="preserve">   Two–Year 2</t>
  </si>
  <si>
    <t>Ms</t>
  </si>
  <si>
    <t>Ok</t>
  </si>
  <si>
    <t>Table 25</t>
  </si>
  <si>
    <t>Weighted Average Salaries and Salary Rankings of Full–Time Faculty</t>
  </si>
  <si>
    <t>Public 4–year</t>
  </si>
  <si>
    <t xml:space="preserve">   Professor</t>
  </si>
  <si>
    <t xml:space="preserve">  Undes/Other</t>
  </si>
  <si>
    <t xml:space="preserve"> Single Rank</t>
  </si>
  <si>
    <t xml:space="preserve">    All Ranks</t>
  </si>
  <si>
    <t>All Ranks</t>
  </si>
  <si>
    <t>Numbers of faculty –– Public 4–yr</t>
  </si>
  <si>
    <t>Table 27</t>
  </si>
  <si>
    <t>Table 23</t>
  </si>
  <si>
    <t>Public Four–Year 1 Institutions</t>
  </si>
  <si>
    <t>Table 24</t>
  </si>
  <si>
    <t>Public Four–Year 2 Institutions</t>
  </si>
  <si>
    <t>Table 29</t>
  </si>
  <si>
    <t>Public Four–Year 3 Institutions</t>
  </si>
  <si>
    <t>Table 30</t>
  </si>
  <si>
    <t>Table 26</t>
  </si>
  <si>
    <t>Public Four–Year 4 Institutions</t>
  </si>
  <si>
    <t>FORMULA FOR SINGLE RANK REGIONAL FIGURE</t>
  </si>
  <si>
    <t>(M478*N478+M490*N490+M502*N502+M514*N514+M526*N526+M538*N538+M550*N550+M562*N562+M574*N574+M586*N586+M598*N598+M610*N610+M622*N622+M634*N634+M646*N646)/(M478+M490+M502+M526+M538+M550+M562+M574+M586+M598+M610+M622+M634+M646)</t>
  </si>
  <si>
    <t>Public Four–Year 5 Institutions</t>
  </si>
  <si>
    <t>Table 32</t>
  </si>
  <si>
    <t>Table 28</t>
  </si>
  <si>
    <t>Public Four–Year 6 Institutions</t>
  </si>
  <si>
    <t>Regional Average</t>
  </si>
  <si>
    <t>Public Two–Year 1 Institutions</t>
  </si>
  <si>
    <t>Table 34</t>
  </si>
  <si>
    <t>Public Two–Year 2 Institutions</t>
  </si>
  <si>
    <t>XTRACT MACRO</t>
  </si>
  <si>
    <t>\E</t>
  </si>
  <si>
    <t>/fxvn_19.wk1~n_19~r</t>
  </si>
  <si>
    <t>/fxvn_20.wk1~n_20~r</t>
  </si>
  <si>
    <t>/fxvn_21.wk1~n_21~r</t>
  </si>
  <si>
    <t>/fxvn_22.wk1~n_22~r</t>
  </si>
  <si>
    <t>/fxvn_23.wk1~n_23~r</t>
  </si>
  <si>
    <t>/fxvn_24.wk1~n_24~r</t>
  </si>
  <si>
    <t>/fxvn_25.wk1~n_25~r</t>
  </si>
  <si>
    <t>/fxvn_26.wk1~n_26~r</t>
  </si>
  <si>
    <t>/fxvn_27.wk1~n_27~r</t>
  </si>
  <si>
    <t>/fxvn_28.wk1~n_28~r</t>
  </si>
  <si>
    <t>/fxvn_29.wk1~n_29~r</t>
  </si>
  <si>
    <t>/fxvn_30.wk1~n_30~r</t>
  </si>
  <si>
    <t>G 1</t>
  </si>
  <si>
    <t>Full–Time Faculty Salaries</t>
  </si>
  <si>
    <t>G 2</t>
  </si>
  <si>
    <t>Full–Time Faculty</t>
  </si>
  <si>
    <t>By Rank in Public Postsecondary Education Institutions</t>
  </si>
  <si>
    <t>SREB States, 1991–92</t>
  </si>
  <si>
    <t>G 3</t>
  </si>
  <si>
    <t>By Type of Public Postsecondary Education Institution &amp; By Faculty 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</si>
</sst>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0.00000_)"/>
    <numFmt numFmtId="167" formatCode="0.000000_)"/>
    <numFmt numFmtId="168" formatCode="0.0%"/>
    <numFmt numFmtId="169" formatCode="0.000_)"/>
    <numFmt numFmtId="170" formatCode="&quot;$&quot;#,##0.0_);\(&quot;$&quot;#,##0.0\)"/>
    <numFmt numFmtId="171" formatCode="0.0_)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Alignment="1" applyProtection="1" quotePrefix="1">
      <alignment horizontal="center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/>
      <protection locked="0"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fill"/>
      <protection/>
    </xf>
    <xf numFmtId="16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5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 quotePrefix="1">
      <alignment horizontal="center"/>
      <protection/>
    </xf>
    <xf numFmtId="37" fontId="0" fillId="0" borderId="0" xfId="0" applyAlignment="1" applyProtection="1" quotePrefix="1">
      <alignment horizontal="fill"/>
      <protection/>
    </xf>
    <xf numFmtId="9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Sals93!$S$1051:$S$1066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Sals93!$T$1051:$T$1066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651792"/>
        <c:crosses val="autoZero"/>
        <c:auto val="1"/>
        <c:lblOffset val="100"/>
        <c:noMultiLvlLbl val="0"/>
      </c:catAx>
      <c:valAx>
        <c:axId val="14651792"/>
        <c:scaling>
          <c:orientation val="minMax"/>
          <c:max val="35000"/>
          <c:min val="21000"/>
        </c:scaling>
        <c:axPos val="l"/>
        <c:delete val="0"/>
        <c:numFmt formatCode="General" sourceLinked="1"/>
        <c:majorTickMark val="out"/>
        <c:minorTickMark val="none"/>
        <c:tickLblPos val="nextTo"/>
        <c:crossAx val="389106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(thousands)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Sals93!$S$669:$S$677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Sals93!$R$669:$R$677</c:f>
              <c:numCache>
                <c:ptCount val="1"/>
                <c:pt idx="0">
                  <c:v>1</c:v>
                </c:pt>
              </c:numCache>
            </c:numRef>
          </c:val>
        </c:ser>
        <c:axId val="24448097"/>
        <c:axId val="18706282"/>
      </c:bar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706282"/>
        <c:crosses val="autoZero"/>
        <c:auto val="1"/>
        <c:lblOffset val="100"/>
        <c:noMultiLvlLbl val="0"/>
      </c:catAx>
      <c:valAx>
        <c:axId val="18706282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480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FULL-TIME FACULTY SALARIES
Public Institutions,SREB-States,1987-88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Sals93!$S$734:$S$752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Mast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Sals93!$T$734:$T$752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Bac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Sals93!$U$734:$U$752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Comp 2-yr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Sals93!$V$734:$V$752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Vo-tech 2-yr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Sals93!$W$734:$W$752</c:f>
              <c:numCache>
                <c:ptCount val="1"/>
                <c:pt idx="0">
                  <c:v>1</c:v>
                </c:pt>
              </c:numCache>
            </c:numRef>
          </c:val>
        </c:ser>
        <c:axId val="34138811"/>
        <c:axId val="38813844"/>
      </c:barChart>
      <c:catAx>
        <c:axId val="3413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  <c:max val="4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1388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By Faculty Rank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Sals93!$AD$775:$AH$775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Sals93!$AD$776:$AH$776</c:f>
              <c:numCache>
                <c:ptCount val="1"/>
                <c:pt idx="0">
                  <c:v>1</c:v>
                </c:pt>
              </c:numCache>
            </c:numRef>
          </c:val>
        </c:ser>
        <c:axId val="13780277"/>
        <c:axId val="56913630"/>
      </c:bar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6913630"/>
        <c:crosses val="autoZero"/>
        <c:auto val="1"/>
        <c:lblOffset val="100"/>
        <c:noMultiLvlLbl val="0"/>
      </c:catAx>
      <c:valAx>
        <c:axId val="56913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02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Percent of Full-Time Faculty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Prof.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Sals93!$Z$670:$Z$677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Sals93!$AB$670:$AB$676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Assoc. Prof.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Sals93!$Z$670:$Z$677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Sals93!$AC$670:$AC$677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Percent of Full-Time Faculty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Sals93!$T$665:$Y$665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Sals93!$T$680:$Y$680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Sals93!$T$665:$Y$665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Sals93!$T$681:$Y$681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Sals93!$R$1017:$R$1024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Sals93!$S$1017:$S$1024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57265"/>
        <c:axId val="45944474"/>
      </c:line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5944474"/>
        <c:crosses val="autoZero"/>
        <c:auto val="1"/>
        <c:lblOffset val="100"/>
        <c:noMultiLvlLbl val="0"/>
      </c:catAx>
      <c:valAx>
        <c:axId val="45944474"/>
        <c:scaling>
          <c:orientation val="minMax"/>
          <c:max val="33000"/>
          <c:min val="24000"/>
        </c:scaling>
        <c:axPos val="l"/>
        <c:delete val="0"/>
        <c:numFmt formatCode="General" sourceLinked="1"/>
        <c:majorTickMark val="out"/>
        <c:minorTickMark val="none"/>
        <c:tickLblPos val="nextTo"/>
        <c:crossAx val="647572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Numbers of Full-Time Faculty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Sals93!$S$669:$S$677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Sals93!$AA$669:$AA$676</c:f>
              <c:numCache>
                <c:ptCount val="1"/>
                <c:pt idx="0">
                  <c:v>1</c:v>
                </c:pt>
              </c:numCache>
            </c:numRef>
          </c:val>
        </c:ser>
        <c:axId val="10847083"/>
        <c:axId val="30514884"/>
      </c:bar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0514884"/>
        <c:crosses val="autoZero"/>
        <c:auto val="1"/>
        <c:lblOffset val="100"/>
        <c:noMultiLvlLbl val="0"/>
      </c:catAx>
      <c:valAx>
        <c:axId val="3051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70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Numbers of Full-Time Faculty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Sals93!$T$665:$Y$665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Sals93!$T$680:$Y$680</c:f>
              <c:numCache>
                <c:ptCount val="1"/>
                <c:pt idx="0">
                  <c:v>1</c:v>
                </c:pt>
              </c:numCache>
            </c:numRef>
          </c:val>
        </c:ser>
        <c:axId val="6198501"/>
        <c:axId val="55786510"/>
      </c:barChart>
      <c:catAx>
        <c:axId val="61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5786510"/>
        <c:crosses val="autoZero"/>
        <c:auto val="1"/>
        <c:lblOffset val="100"/>
        <c:noMultiLvlLbl val="0"/>
      </c:catAx>
      <c:valAx>
        <c:axId val="5578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85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Sals93!$R$951:$R$968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Sals93!$S$951:$S$968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316543"/>
        <c:axId val="22413432"/>
      </c:line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2413432"/>
        <c:crosses val="autoZero"/>
        <c:auto val="1"/>
        <c:lblOffset val="100"/>
        <c:noMultiLvlLbl val="0"/>
      </c:catAx>
      <c:valAx>
        <c:axId val="22413432"/>
        <c:scaling>
          <c:orientation val="minMax"/>
          <c:max val="37000"/>
          <c:min val="23000"/>
        </c:scaling>
        <c:axPos val="l"/>
        <c:delete val="0"/>
        <c:numFmt formatCode="General" sourceLinked="1"/>
        <c:majorTickMark val="out"/>
        <c:minorTickMark val="none"/>
        <c:tickLblPos val="nextTo"/>
        <c:crossAx val="323165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Sals93!$R$917:$R$929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Sals93!$S$917:$S$929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297"/>
        <c:axId val="3548674"/>
      </c:lineChart>
      <c:catAx>
        <c:axId val="39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548674"/>
        <c:crosses val="autoZero"/>
        <c:auto val="1"/>
        <c:lblOffset val="100"/>
        <c:noMultiLvlLbl val="0"/>
      </c:catAx>
      <c:valAx>
        <c:axId val="3548674"/>
        <c:scaling>
          <c:orientation val="minMax"/>
          <c:max val="37000"/>
          <c:min val="29000"/>
        </c:scaling>
        <c:axPos val="l"/>
        <c:delete val="0"/>
        <c:numFmt formatCode="General" sourceLinked="1"/>
        <c:majorTickMark val="out"/>
        <c:minorTickMark val="none"/>
        <c:tickLblPos val="nextTo"/>
        <c:crossAx val="3942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Sals93!$R$883:$R$895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Sals93!$S$883:$S$895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38067"/>
        <c:axId val="19007148"/>
      </c:lineChart>
      <c:catAx>
        <c:axId val="31938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9007148"/>
        <c:crosses val="autoZero"/>
        <c:auto val="1"/>
        <c:lblOffset val="100"/>
        <c:noMultiLvlLbl val="0"/>
      </c:catAx>
      <c:valAx>
        <c:axId val="19007148"/>
        <c:scaling>
          <c:orientation val="minMax"/>
          <c:max val="41000"/>
          <c:min val="26000"/>
        </c:scaling>
        <c:axPos val="l"/>
        <c:delete val="0"/>
        <c:numFmt formatCode="General" sourceLinked="1"/>
        <c:majorTickMark val="out"/>
        <c:minorTickMark val="none"/>
        <c:tickLblPos val="nextTo"/>
        <c:crossAx val="319380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Sals93!$R$815:$R$831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Sals93!$S$815:$S$831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46605"/>
        <c:axId val="63183990"/>
      </c:line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183990"/>
        <c:crosses val="autoZero"/>
        <c:auto val="1"/>
        <c:lblOffset val="100"/>
        <c:noMultiLvlLbl val="0"/>
      </c:catAx>
      <c:valAx>
        <c:axId val="63183990"/>
        <c:scaling>
          <c:orientation val="minMax"/>
          <c:max val="48000"/>
          <c:min val="33000"/>
        </c:scaling>
        <c:axPos val="l"/>
        <c:delete val="0"/>
        <c:numFmt formatCode="General" sourceLinked="1"/>
        <c:majorTickMark val="out"/>
        <c:minorTickMark val="none"/>
        <c:tickLblPos val="nextTo"/>
        <c:crossAx val="368466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Sals93!$R$985:$R$997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Sals93!$S$985:$S$997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Sals93!$R$985:$R$997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Sals93!$U$985:$U$997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  <c:max val="35000"/>
          <c:min val="25000"/>
        </c:scaling>
        <c:axPos val="l"/>
        <c:delete val="0"/>
        <c:numFmt formatCode="General" sourceLinked="1"/>
        <c:majorTickMark val="out"/>
        <c:minorTickMark val="none"/>
        <c:tickLblPos val="nextTo"/>
        <c:crossAx val="3178499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277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3" max="3" width="8.75390625" style="0" customWidth="1"/>
    <col min="4" max="4" width="7.75390625" style="0" customWidth="1"/>
    <col min="6" max="8" width="7.75390625" style="0" customWidth="1"/>
    <col min="9" max="10" width="8.75390625" style="0" customWidth="1"/>
    <col min="11" max="11" width="11.75390625" style="0" customWidth="1"/>
    <col min="12" max="12" width="7.75390625" style="0" customWidth="1"/>
    <col min="13" max="13" width="8.75390625" style="0" customWidth="1"/>
    <col min="15" max="15" width="6.75390625" style="0" customWidth="1"/>
    <col min="16" max="16" width="7.75390625" style="0" customWidth="1"/>
    <col min="17" max="17" width="1.75390625" style="0" customWidth="1"/>
    <col min="18" max="18" width="5.75390625" style="0" customWidth="1"/>
    <col min="20" max="21" width="5.75390625" style="0" customWidth="1"/>
    <col min="23" max="23" width="5.75390625" style="0" customWidth="1"/>
    <col min="24" max="24" width="62.75390625" style="0" customWidth="1"/>
    <col min="25" max="25" width="5.75390625" style="0" customWidth="1"/>
    <col min="27" max="27" width="5.75390625" style="0" customWidth="1"/>
    <col min="28" max="28" width="62.75390625" style="0" customWidth="1"/>
    <col min="29" max="29" width="5.75390625" style="0" customWidth="1"/>
    <col min="31" max="31" width="8.75390625" style="0" customWidth="1"/>
    <col min="32" max="32" width="6.75390625" style="0" customWidth="1"/>
  </cols>
  <sheetData>
    <row r="1" spans="3:17" ht="12">
      <c r="C1" s="1" t="s">
        <v>0</v>
      </c>
      <c r="H1" s="2" t="s">
        <v>1</v>
      </c>
      <c r="Q1" s="3" t="s">
        <v>1</v>
      </c>
    </row>
    <row r="2" spans="3:17" ht="12">
      <c r="C2" s="1" t="s">
        <v>2</v>
      </c>
      <c r="H2" s="2" t="s">
        <v>1</v>
      </c>
      <c r="Q2" s="3" t="s">
        <v>1</v>
      </c>
    </row>
    <row r="3" spans="8:17" ht="12">
      <c r="H3" s="2" t="s">
        <v>1</v>
      </c>
      <c r="Q3" s="3" t="s">
        <v>1</v>
      </c>
    </row>
    <row r="4" spans="1:17" ht="12">
      <c r="A4" s="1" t="s">
        <v>3</v>
      </c>
      <c r="H4" s="2" t="s">
        <v>1</v>
      </c>
      <c r="Q4" s="3" t="s">
        <v>1</v>
      </c>
    </row>
    <row r="5" spans="1:17" ht="12">
      <c r="A5" s="4" t="s">
        <v>4</v>
      </c>
      <c r="B5" s="4" t="s">
        <v>4</v>
      </c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2" t="s">
        <v>1</v>
      </c>
      <c r="Q5" s="3" t="s">
        <v>1</v>
      </c>
    </row>
    <row r="6" spans="1:17" ht="12">
      <c r="A6" s="1" t="s">
        <v>5</v>
      </c>
      <c r="G6" s="5" t="s">
        <v>6</v>
      </c>
      <c r="H6" s="2" t="s">
        <v>1</v>
      </c>
      <c r="Q6" s="3" t="s">
        <v>1</v>
      </c>
    </row>
    <row r="7" spans="7:17" ht="12">
      <c r="G7" s="5" t="s">
        <v>6</v>
      </c>
      <c r="H7" s="2" t="s">
        <v>1</v>
      </c>
      <c r="Q7" s="3" t="s">
        <v>1</v>
      </c>
    </row>
    <row r="8" spans="1:17" ht="12">
      <c r="A8" s="4" t="s">
        <v>4</v>
      </c>
      <c r="B8" s="4" t="s">
        <v>4</v>
      </c>
      <c r="C8" s="4" t="s">
        <v>4</v>
      </c>
      <c r="D8" s="4" t="s">
        <v>4</v>
      </c>
      <c r="E8" s="4" t="s">
        <v>4</v>
      </c>
      <c r="F8" s="4" t="s">
        <v>4</v>
      </c>
      <c r="G8" s="4" t="s">
        <v>4</v>
      </c>
      <c r="H8" s="2" t="s">
        <v>1</v>
      </c>
      <c r="Q8" s="3" t="s">
        <v>1</v>
      </c>
    </row>
    <row r="9" spans="7:17" ht="12">
      <c r="G9" s="5" t="s">
        <v>6</v>
      </c>
      <c r="H9" s="2" t="s">
        <v>1</v>
      </c>
      <c r="Q9" s="3" t="s">
        <v>1</v>
      </c>
    </row>
    <row r="10" spans="1:17" ht="12">
      <c r="A10" s="1" t="s">
        <v>7</v>
      </c>
      <c r="G10" s="5" t="s">
        <v>6</v>
      </c>
      <c r="H10" s="2" t="s">
        <v>1</v>
      </c>
      <c r="Q10" s="3" t="s">
        <v>1</v>
      </c>
    </row>
    <row r="11" spans="7:17" ht="12">
      <c r="G11" s="5" t="s">
        <v>6</v>
      </c>
      <c r="H11" s="2" t="s">
        <v>1</v>
      </c>
      <c r="Q11" s="3" t="s">
        <v>1</v>
      </c>
    </row>
    <row r="12" spans="1:17" ht="12">
      <c r="A12" s="4" t="s">
        <v>4</v>
      </c>
      <c r="B12" s="4" t="s">
        <v>4</v>
      </c>
      <c r="C12" s="4" t="s">
        <v>4</v>
      </c>
      <c r="D12" s="4" t="s">
        <v>4</v>
      </c>
      <c r="E12" s="4" t="s">
        <v>4</v>
      </c>
      <c r="F12" s="4" t="s">
        <v>4</v>
      </c>
      <c r="G12" s="4" t="s">
        <v>4</v>
      </c>
      <c r="H12" s="2" t="s">
        <v>1</v>
      </c>
      <c r="Q12" s="3" t="s">
        <v>1</v>
      </c>
    </row>
    <row r="13" spans="1:17" ht="12">
      <c r="A13" s="1" t="s">
        <v>8</v>
      </c>
      <c r="G13" s="5" t="s">
        <v>6</v>
      </c>
      <c r="H13" s="2" t="s">
        <v>1</v>
      </c>
      <c r="Q13" s="3" t="s">
        <v>1</v>
      </c>
    </row>
    <row r="14" spans="1:17" ht="12">
      <c r="A14" s="1" t="s">
        <v>9</v>
      </c>
      <c r="G14" s="5" t="s">
        <v>6</v>
      </c>
      <c r="H14" s="2" t="s">
        <v>1</v>
      </c>
      <c r="Q14" s="3" t="s">
        <v>1</v>
      </c>
    </row>
    <row r="15" spans="1:17" ht="12">
      <c r="A15" s="1" t="s">
        <v>10</v>
      </c>
      <c r="G15" s="5" t="s">
        <v>6</v>
      </c>
      <c r="H15" s="2" t="s">
        <v>1</v>
      </c>
      <c r="Q15" s="3" t="s">
        <v>1</v>
      </c>
    </row>
    <row r="16" spans="1:17" ht="12">
      <c r="A16" s="4" t="s">
        <v>4</v>
      </c>
      <c r="B16" s="4" t="s">
        <v>4</v>
      </c>
      <c r="C16" s="4" t="s">
        <v>4</v>
      </c>
      <c r="D16" s="4" t="s">
        <v>4</v>
      </c>
      <c r="E16" s="4" t="s">
        <v>4</v>
      </c>
      <c r="F16" s="4" t="s">
        <v>4</v>
      </c>
      <c r="G16" s="4" t="s">
        <v>4</v>
      </c>
      <c r="H16" s="2" t="s">
        <v>1</v>
      </c>
      <c r="Q16" s="3" t="s">
        <v>1</v>
      </c>
    </row>
    <row r="17" spans="4:17" ht="12">
      <c r="D17" s="1" t="s">
        <v>4</v>
      </c>
      <c r="G17" s="5" t="s">
        <v>6</v>
      </c>
      <c r="H17" s="2" t="s">
        <v>1</v>
      </c>
      <c r="Q17" s="3" t="s">
        <v>1</v>
      </c>
    </row>
    <row r="18" spans="1:17" ht="12">
      <c r="A18" s="1" t="s">
        <v>11</v>
      </c>
      <c r="D18" s="1" t="s">
        <v>12</v>
      </c>
      <c r="G18" s="5" t="s">
        <v>6</v>
      </c>
      <c r="H18" s="2" t="s">
        <v>1</v>
      </c>
      <c r="Q18" s="3" t="s">
        <v>1</v>
      </c>
    </row>
    <row r="19" spans="4:17" ht="12">
      <c r="D19" s="1" t="s">
        <v>4</v>
      </c>
      <c r="F19" s="1" t="s">
        <v>13</v>
      </c>
      <c r="H19" s="2" t="s">
        <v>1</v>
      </c>
      <c r="Q19" s="3" t="s">
        <v>1</v>
      </c>
    </row>
    <row r="20" spans="1:17" ht="12">
      <c r="A20" s="4" t="s">
        <v>4</v>
      </c>
      <c r="B20" s="4" t="s">
        <v>4</v>
      </c>
      <c r="C20" s="4" t="s">
        <v>4</v>
      </c>
      <c r="D20" s="4" t="s">
        <v>4</v>
      </c>
      <c r="E20" s="4" t="s">
        <v>4</v>
      </c>
      <c r="F20" s="4" t="s">
        <v>4</v>
      </c>
      <c r="G20" s="4" t="s">
        <v>4</v>
      </c>
      <c r="H20" s="2" t="s">
        <v>1</v>
      </c>
      <c r="Q20" s="3" t="s">
        <v>1</v>
      </c>
    </row>
    <row r="21" spans="1:17" ht="12">
      <c r="A21" s="6" t="s">
        <v>14</v>
      </c>
      <c r="B21" s="7"/>
      <c r="C21" s="7"/>
      <c r="D21" s="7"/>
      <c r="G21" s="1" t="s">
        <v>15</v>
      </c>
      <c r="H21" s="8" t="s">
        <v>1</v>
      </c>
      <c r="J21" s="9"/>
      <c r="K21" s="9"/>
      <c r="L21" s="9"/>
      <c r="M21" s="9"/>
      <c r="N21" s="9">
        <f>SUM(A22:N22)</f>
        <v>126</v>
      </c>
      <c r="Q21" s="3" t="s">
        <v>1</v>
      </c>
    </row>
    <row r="22" spans="1:17" ht="12">
      <c r="A22" s="9">
        <v>3</v>
      </c>
      <c r="B22" s="9">
        <v>15</v>
      </c>
      <c r="C22" s="9">
        <v>9</v>
      </c>
      <c r="D22" s="9">
        <v>9</v>
      </c>
      <c r="E22" s="9">
        <v>9</v>
      </c>
      <c r="F22" s="9">
        <v>9</v>
      </c>
      <c r="G22" s="9">
        <v>9</v>
      </c>
      <c r="H22" s="9">
        <v>9</v>
      </c>
      <c r="I22" s="9">
        <v>9</v>
      </c>
      <c r="J22" s="9">
        <v>9</v>
      </c>
      <c r="K22" s="9">
        <v>9</v>
      </c>
      <c r="L22" s="9">
        <v>9</v>
      </c>
      <c r="M22" s="9">
        <v>9</v>
      </c>
      <c r="N22" s="9">
        <v>9</v>
      </c>
      <c r="O22" s="10"/>
      <c r="P22" s="10"/>
      <c r="Q22" s="3" t="s">
        <v>1</v>
      </c>
    </row>
    <row r="23" spans="1:16" ht="12">
      <c r="A23" s="11"/>
      <c r="B23" s="11"/>
      <c r="C23" s="12" t="s">
        <v>16</v>
      </c>
      <c r="D23" s="10"/>
      <c r="E23" s="12" t="s">
        <v>17</v>
      </c>
      <c r="F23" s="10"/>
      <c r="G23" s="12" t="s">
        <v>18</v>
      </c>
      <c r="H23" s="10"/>
      <c r="I23" s="12" t="s">
        <v>19</v>
      </c>
      <c r="J23" s="10"/>
      <c r="K23" s="13" t="s">
        <v>20</v>
      </c>
      <c r="M23" s="12" t="s">
        <v>21</v>
      </c>
      <c r="N23" s="10"/>
      <c r="O23" s="12" t="s">
        <v>22</v>
      </c>
      <c r="P23" s="10"/>
    </row>
    <row r="24" spans="1:17" ht="12">
      <c r="A24" s="10"/>
      <c r="B24" s="14" t="s">
        <v>23</v>
      </c>
      <c r="C24" s="15" t="s">
        <v>24</v>
      </c>
      <c r="D24" s="15" t="s">
        <v>25</v>
      </c>
      <c r="E24" s="15" t="s">
        <v>24</v>
      </c>
      <c r="F24" s="15" t="s">
        <v>25</v>
      </c>
      <c r="G24" s="15" t="s">
        <v>24</v>
      </c>
      <c r="H24" s="15" t="s">
        <v>25</v>
      </c>
      <c r="I24" s="15" t="s">
        <v>24</v>
      </c>
      <c r="J24" s="15" t="s">
        <v>25</v>
      </c>
      <c r="K24" s="15" t="s">
        <v>24</v>
      </c>
      <c r="L24" s="15" t="s">
        <v>25</v>
      </c>
      <c r="M24" s="15" t="s">
        <v>24</v>
      </c>
      <c r="N24" s="15" t="s">
        <v>25</v>
      </c>
      <c r="O24" s="15" t="s">
        <v>24</v>
      </c>
      <c r="P24" s="15" t="s">
        <v>25</v>
      </c>
      <c r="Q24" s="3" t="s">
        <v>1</v>
      </c>
    </row>
    <row r="25" spans="1:17" ht="12">
      <c r="A25" s="16" t="s">
        <v>26</v>
      </c>
      <c r="B25" s="14" t="s">
        <v>27</v>
      </c>
      <c r="C25" s="10"/>
      <c r="D25" s="10"/>
      <c r="E25" s="10"/>
      <c r="F25" s="10"/>
      <c r="G25" s="10"/>
      <c r="H25" s="10"/>
      <c r="I25" s="10"/>
      <c r="J25" s="10"/>
      <c r="N25" s="10"/>
      <c r="O25" s="10"/>
      <c r="P25" s="10"/>
      <c r="Q25" s="3" t="s">
        <v>1</v>
      </c>
    </row>
    <row r="26" spans="1:17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M26" s="10"/>
      <c r="N26" s="10"/>
      <c r="O26" s="10"/>
      <c r="P26" s="10"/>
      <c r="Q26" s="3" t="s">
        <v>1</v>
      </c>
    </row>
    <row r="27" spans="1:17" ht="12">
      <c r="A27" s="10"/>
      <c r="B27" s="14" t="s">
        <v>28</v>
      </c>
      <c r="C27" s="11">
        <v>463</v>
      </c>
      <c r="D27" s="11">
        <v>56203</v>
      </c>
      <c r="E27" s="11">
        <v>432</v>
      </c>
      <c r="F27" s="11">
        <v>41925</v>
      </c>
      <c r="G27" s="11">
        <v>456</v>
      </c>
      <c r="H27" s="11">
        <v>35555</v>
      </c>
      <c r="I27" s="11">
        <v>112</v>
      </c>
      <c r="J27" s="11">
        <v>24496</v>
      </c>
      <c r="K27" s="11">
        <v>20</v>
      </c>
      <c r="L27" s="11">
        <v>27455</v>
      </c>
      <c r="M27" s="17" t="s">
        <v>29</v>
      </c>
      <c r="N27" s="17" t="s">
        <v>29</v>
      </c>
      <c r="O27" s="18">
        <f aca="true" t="shared" si="0" ref="O27:O34">C27+E27+G27+I27+K27+M27</f>
        <v>1483</v>
      </c>
      <c r="P27" s="18">
        <f aca="true" t="shared" si="1" ref="P27:P34">IF(O27&gt;0,(C27*D27+E27*F27+G27*H27+I27*J27+K27*L27+M27*N27)/O27,0)</f>
        <v>42912.55630478759</v>
      </c>
      <c r="Q27" s="3" t="s">
        <v>1</v>
      </c>
    </row>
    <row r="28" spans="1:17" ht="12">
      <c r="A28" s="10"/>
      <c r="B28" s="14" t="s">
        <v>30</v>
      </c>
      <c r="C28" s="11">
        <v>52</v>
      </c>
      <c r="D28" s="11">
        <v>56839</v>
      </c>
      <c r="E28" s="11">
        <v>130</v>
      </c>
      <c r="F28" s="11">
        <v>41511</v>
      </c>
      <c r="G28" s="11">
        <v>98</v>
      </c>
      <c r="H28" s="11">
        <v>34696</v>
      </c>
      <c r="I28" s="11">
        <v>17</v>
      </c>
      <c r="J28" s="11">
        <v>25745</v>
      </c>
      <c r="K28" s="11">
        <v>8</v>
      </c>
      <c r="L28" s="11">
        <v>30413</v>
      </c>
      <c r="M28" s="17" t="s">
        <v>29</v>
      </c>
      <c r="N28" s="17" t="s">
        <v>29</v>
      </c>
      <c r="O28" s="18">
        <f t="shared" si="0"/>
        <v>305</v>
      </c>
      <c r="P28" s="18">
        <f t="shared" si="1"/>
        <v>40764.70491803279</v>
      </c>
      <c r="Q28" s="3" t="s">
        <v>1</v>
      </c>
    </row>
    <row r="29" spans="1:17" ht="12">
      <c r="A29" s="10"/>
      <c r="B29" s="14" t="s">
        <v>31</v>
      </c>
      <c r="C29" s="11">
        <v>210</v>
      </c>
      <c r="D29" s="11">
        <v>50282</v>
      </c>
      <c r="E29" s="11">
        <v>249</v>
      </c>
      <c r="F29" s="11">
        <v>39471</v>
      </c>
      <c r="G29" s="11">
        <v>355</v>
      </c>
      <c r="H29" s="11">
        <v>33883</v>
      </c>
      <c r="I29" s="11">
        <v>152</v>
      </c>
      <c r="J29" s="11">
        <v>27946</v>
      </c>
      <c r="K29" s="11">
        <v>18</v>
      </c>
      <c r="L29" s="11">
        <v>23990</v>
      </c>
      <c r="M29" s="17" t="s">
        <v>29</v>
      </c>
      <c r="N29" s="17" t="s">
        <v>29</v>
      </c>
      <c r="O29" s="18">
        <f t="shared" si="0"/>
        <v>984</v>
      </c>
      <c r="P29" s="18">
        <f t="shared" si="1"/>
        <v>37698.756097560974</v>
      </c>
      <c r="Q29" s="3" t="s">
        <v>1</v>
      </c>
    </row>
    <row r="30" spans="1:17" ht="12">
      <c r="A30" s="10"/>
      <c r="B30" s="14" t="s">
        <v>32</v>
      </c>
      <c r="C30" s="11">
        <v>105</v>
      </c>
      <c r="D30" s="11">
        <v>43064</v>
      </c>
      <c r="E30" s="11">
        <v>103</v>
      </c>
      <c r="F30" s="11">
        <v>37208</v>
      </c>
      <c r="G30" s="11">
        <v>167</v>
      </c>
      <c r="H30" s="11">
        <v>32312</v>
      </c>
      <c r="I30" s="11">
        <v>42</v>
      </c>
      <c r="J30" s="11">
        <v>25409</v>
      </c>
      <c r="K30" s="11"/>
      <c r="L30" s="11"/>
      <c r="M30" s="17" t="s">
        <v>29</v>
      </c>
      <c r="N30" s="17" t="s">
        <v>29</v>
      </c>
      <c r="O30" s="18">
        <f t="shared" si="0"/>
        <v>417</v>
      </c>
      <c r="P30" s="18">
        <f t="shared" si="1"/>
        <v>35533.39568345324</v>
      </c>
      <c r="Q30" s="3" t="s">
        <v>1</v>
      </c>
    </row>
    <row r="31" spans="1:17" ht="12">
      <c r="A31" s="10"/>
      <c r="B31" s="14" t="s">
        <v>33</v>
      </c>
      <c r="C31" s="11">
        <v>85</v>
      </c>
      <c r="D31" s="11">
        <v>45515</v>
      </c>
      <c r="E31" s="11">
        <v>114</v>
      </c>
      <c r="F31" s="11">
        <v>37034</v>
      </c>
      <c r="G31" s="11">
        <v>150</v>
      </c>
      <c r="H31" s="11">
        <v>32363</v>
      </c>
      <c r="I31" s="11">
        <v>83</v>
      </c>
      <c r="J31" s="11">
        <v>26399</v>
      </c>
      <c r="K31" s="11">
        <v>1</v>
      </c>
      <c r="L31" s="11">
        <v>27000</v>
      </c>
      <c r="M31" s="17" t="s">
        <v>29</v>
      </c>
      <c r="N31" s="17" t="s">
        <v>29</v>
      </c>
      <c r="O31" s="18">
        <f t="shared" si="0"/>
        <v>433</v>
      </c>
      <c r="P31" s="18">
        <f t="shared" si="1"/>
        <v>35018.9792147806</v>
      </c>
      <c r="Q31" s="3" t="s">
        <v>1</v>
      </c>
    </row>
    <row r="32" spans="1:17" ht="12">
      <c r="A32" s="10"/>
      <c r="B32" s="14" t="s">
        <v>34</v>
      </c>
      <c r="C32" s="11">
        <v>15</v>
      </c>
      <c r="D32" s="11">
        <v>42984</v>
      </c>
      <c r="E32" s="11">
        <v>12</v>
      </c>
      <c r="F32" s="11">
        <v>37940</v>
      </c>
      <c r="G32" s="11">
        <v>26</v>
      </c>
      <c r="H32" s="11">
        <v>32621</v>
      </c>
      <c r="I32" s="11"/>
      <c r="J32" s="11"/>
      <c r="K32" s="11"/>
      <c r="L32" s="11"/>
      <c r="M32" s="17" t="s">
        <v>29</v>
      </c>
      <c r="N32" s="17" t="s">
        <v>29</v>
      </c>
      <c r="O32" s="18">
        <f t="shared" si="0"/>
        <v>53</v>
      </c>
      <c r="P32" s="18">
        <f t="shared" si="1"/>
        <v>36758.22641509434</v>
      </c>
      <c r="Q32" s="3" t="s">
        <v>1</v>
      </c>
    </row>
    <row r="33" spans="1:17" ht="12">
      <c r="A33" s="10"/>
      <c r="B33" s="14" t="s">
        <v>35</v>
      </c>
      <c r="C33" s="11"/>
      <c r="D33" s="11"/>
      <c r="E33" s="11"/>
      <c r="F33" s="11"/>
      <c r="G33" s="11"/>
      <c r="H33" s="11"/>
      <c r="I33" s="11">
        <v>1062</v>
      </c>
      <c r="J33" s="11">
        <v>32199</v>
      </c>
      <c r="K33" s="11">
        <v>248</v>
      </c>
      <c r="L33" s="11">
        <v>27704</v>
      </c>
      <c r="M33" s="11"/>
      <c r="N33" s="11"/>
      <c r="O33" s="18">
        <f t="shared" si="0"/>
        <v>1310</v>
      </c>
      <c r="P33" s="18">
        <f t="shared" si="1"/>
        <v>31348.038167938932</v>
      </c>
      <c r="Q33" s="3" t="s">
        <v>1</v>
      </c>
    </row>
    <row r="34" spans="2:17" ht="12">
      <c r="B34" s="14" t="s">
        <v>36</v>
      </c>
      <c r="C34" s="11"/>
      <c r="D34" s="11"/>
      <c r="E34" s="11"/>
      <c r="F34" s="11"/>
      <c r="G34" s="11"/>
      <c r="H34" s="11"/>
      <c r="I34" s="11">
        <v>191</v>
      </c>
      <c r="J34" s="11">
        <v>32727</v>
      </c>
      <c r="K34" s="11"/>
      <c r="L34" s="11"/>
      <c r="M34" s="11"/>
      <c r="N34" s="11"/>
      <c r="O34" s="18">
        <f t="shared" si="0"/>
        <v>191</v>
      </c>
      <c r="P34" s="18">
        <f t="shared" si="1"/>
        <v>32727</v>
      </c>
      <c r="Q34" s="3" t="s">
        <v>1</v>
      </c>
    </row>
    <row r="35" spans="1:17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8"/>
      <c r="P35" s="18"/>
      <c r="Q35" s="3" t="s">
        <v>1</v>
      </c>
    </row>
    <row r="36" spans="1:17" ht="12">
      <c r="A36" s="10"/>
      <c r="B36" s="14" t="s">
        <v>37</v>
      </c>
      <c r="C36" s="10">
        <f>SUM(C27:C34)</f>
        <v>930</v>
      </c>
      <c r="D36" s="10">
        <f>IF(C36&gt;0,(C27*D27+C28*D28+C29*D29+C30*D30+C31*D31+C32*D32+C33*D33+C34*D34)/C36,0)</f>
        <v>52228.0559139785</v>
      </c>
      <c r="E36" s="10">
        <f>SUM(E27:E34)</f>
        <v>1040</v>
      </c>
      <c r="F36" s="10">
        <f>IF($E$36&gt;0,($E$27*$F$27+$E$28*$F$28+$E$29*$F$29+$E$30*$F$30+$E$31*$F$31+$E$32*$F$32+$E$33*$F$33+$E$34*$F$34)/$E$36,0)</f>
        <v>40236.43173076923</v>
      </c>
      <c r="G36" s="10">
        <f>SUM(G27:G34)</f>
        <v>1252</v>
      </c>
      <c r="H36" s="10">
        <f>IF($G$36&gt;0,($G$27*$H$27+$G$28*$H$28+$G$29*$H$29+$G$30*$H$30+$G$31*$H$31+$G$32*$H$32+$K$34*$L$34)/$G$36,0)</f>
        <v>34137.742012779556</v>
      </c>
      <c r="I36" s="10">
        <f>SUM(I27:I34)</f>
        <v>1659</v>
      </c>
      <c r="J36" s="10">
        <f>IF($I$36&gt;0,($I$27*$J$27+$I$28*$J$28+$I$29*$J$29+$I$30*$J$30+$I$31*$J$31+$I$32*$J$32+$M$34*$N$34)/$I$36,0)</f>
        <v>6442.015672091621</v>
      </c>
      <c r="K36" s="10">
        <f>SUM(K27:K34)</f>
        <v>295</v>
      </c>
      <c r="L36" s="10">
        <f>IF($K$36&gt;0,($K$27*$L$27+$K$28*$L$28+$K$29*$L$29+$K$30*$L$30+$K$31*$L$31+$K$32*$L$32+$K$34*$L$34)/$K$36,0)</f>
        <v>4241.437288135593</v>
      </c>
      <c r="M36" s="10">
        <f>SUM(M27:M34)</f>
        <v>0</v>
      </c>
      <c r="N36" s="10">
        <f>IF($M$36&gt;0,($M$27*$N$27+$M$28*$N$28+$M$29*$N$29+$M$30*$N$30+$M$31*$N$31+$M$32*$N$32+$M$33*$N$33+$M$34*$N$34)/$M$36,0)</f>
        <v>0</v>
      </c>
      <c r="O36" s="18">
        <f>IF((C36+E36+G36+I36+K36+M36)=SUM(O27:O34),SUM(O27:O34),#VALUE!)</f>
        <v>5176</v>
      </c>
      <c r="P36" s="18">
        <f>IF(O36&gt;0,(O27*P27+O28*P28+O29*P29+O30*P30+O31*P31+O32*P32+O33*P33+O34*P34)/O36,0)</f>
        <v>37174.21734930448</v>
      </c>
      <c r="Q36" s="3" t="s">
        <v>1</v>
      </c>
    </row>
    <row r="37" spans="1:17" ht="12">
      <c r="A37" s="10"/>
      <c r="B37" s="17" t="s">
        <v>38</v>
      </c>
      <c r="C37" s="17" t="s">
        <v>38</v>
      </c>
      <c r="D37" s="17" t="s">
        <v>38</v>
      </c>
      <c r="E37" s="17" t="s">
        <v>38</v>
      </c>
      <c r="F37" s="17" t="s">
        <v>38</v>
      </c>
      <c r="G37" s="17" t="s">
        <v>38</v>
      </c>
      <c r="H37" s="17" t="s">
        <v>38</v>
      </c>
      <c r="I37" s="17" t="s">
        <v>38</v>
      </c>
      <c r="J37" s="17" t="s">
        <v>38</v>
      </c>
      <c r="K37" s="17" t="s">
        <v>38</v>
      </c>
      <c r="L37" s="17" t="s">
        <v>38</v>
      </c>
      <c r="M37" s="17" t="s">
        <v>38</v>
      </c>
      <c r="N37" s="17" t="s">
        <v>38</v>
      </c>
      <c r="O37" s="19" t="s">
        <v>38</v>
      </c>
      <c r="P37" s="19" t="s">
        <v>38</v>
      </c>
      <c r="Q37" s="3" t="s">
        <v>1</v>
      </c>
    </row>
    <row r="38" spans="1:17" ht="12">
      <c r="A38" s="16" t="s">
        <v>26</v>
      </c>
      <c r="B38" s="14" t="s">
        <v>39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8"/>
      <c r="P38" s="18"/>
      <c r="Q38" s="3" t="s">
        <v>1</v>
      </c>
    </row>
    <row r="39" spans="1:17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8"/>
      <c r="P39" s="18"/>
      <c r="Q39" s="3" t="s">
        <v>1</v>
      </c>
    </row>
    <row r="40" spans="1:17" ht="12">
      <c r="A40" s="10"/>
      <c r="B40" s="14" t="s">
        <v>28</v>
      </c>
      <c r="C40" s="11">
        <v>177</v>
      </c>
      <c r="D40" s="11">
        <v>68486</v>
      </c>
      <c r="E40" s="11">
        <v>121</v>
      </c>
      <c r="F40" s="11">
        <v>52565</v>
      </c>
      <c r="G40" s="11">
        <v>79</v>
      </c>
      <c r="H40" s="11">
        <v>45629</v>
      </c>
      <c r="I40" s="11">
        <v>8</v>
      </c>
      <c r="J40" s="11">
        <v>24006</v>
      </c>
      <c r="K40" s="11">
        <v>3</v>
      </c>
      <c r="L40" s="11">
        <v>36033</v>
      </c>
      <c r="M40" s="17" t="s">
        <v>29</v>
      </c>
      <c r="N40" s="17" t="s">
        <v>29</v>
      </c>
      <c r="O40" s="18">
        <f aca="true" t="shared" si="2" ref="O40:O47">C40+E40+G40+I40+K40+M40</f>
        <v>388</v>
      </c>
      <c r="P40" s="18">
        <f aca="true" t="shared" si="3" ref="P40:P47">IF(O40&gt;0,(C40*D40+E40*F40+G40*H40+I40*J40+K40*L40+M40*N40)/O40,0)</f>
        <v>57699.03350515464</v>
      </c>
      <c r="Q40" s="3" t="s">
        <v>1</v>
      </c>
    </row>
    <row r="41" spans="1:17" ht="12">
      <c r="A41" s="10"/>
      <c r="B41" s="14" t="s">
        <v>30</v>
      </c>
      <c r="C41" s="7">
        <v>65</v>
      </c>
      <c r="D41" s="11">
        <v>76922</v>
      </c>
      <c r="E41" s="11">
        <v>51</v>
      </c>
      <c r="F41" s="11">
        <v>54553</v>
      </c>
      <c r="G41" s="11">
        <v>47</v>
      </c>
      <c r="H41" s="11">
        <v>42988</v>
      </c>
      <c r="I41" s="11">
        <v>3</v>
      </c>
      <c r="J41" s="11">
        <v>29798</v>
      </c>
      <c r="K41" s="11">
        <v>2</v>
      </c>
      <c r="L41" s="11">
        <v>36187</v>
      </c>
      <c r="M41" s="17" t="s">
        <v>29</v>
      </c>
      <c r="N41" s="17" t="s">
        <v>29</v>
      </c>
      <c r="O41" s="18">
        <f t="shared" si="2"/>
        <v>168</v>
      </c>
      <c r="P41" s="18">
        <f t="shared" si="3"/>
        <v>59311.52976190476</v>
      </c>
      <c r="Q41" s="3" t="s">
        <v>1</v>
      </c>
    </row>
    <row r="42" spans="1:17" ht="12">
      <c r="A42" s="10"/>
      <c r="B42" s="14" t="s">
        <v>31</v>
      </c>
      <c r="C42" s="7">
        <v>142</v>
      </c>
      <c r="D42" s="11">
        <v>59221</v>
      </c>
      <c r="E42" s="7">
        <v>60</v>
      </c>
      <c r="F42" s="11">
        <v>47428</v>
      </c>
      <c r="G42" s="7">
        <v>32</v>
      </c>
      <c r="H42" s="11">
        <v>40278</v>
      </c>
      <c r="I42" s="7">
        <v>16</v>
      </c>
      <c r="J42" s="11">
        <v>34056</v>
      </c>
      <c r="K42" s="11">
        <v>1</v>
      </c>
      <c r="L42" s="11">
        <v>30032</v>
      </c>
      <c r="M42" s="17" t="s">
        <v>29</v>
      </c>
      <c r="N42" s="17" t="s">
        <v>29</v>
      </c>
      <c r="O42" s="18">
        <f t="shared" si="2"/>
        <v>251</v>
      </c>
      <c r="P42" s="18">
        <f t="shared" si="3"/>
        <v>52266.478087649404</v>
      </c>
      <c r="Q42" s="3" t="s">
        <v>1</v>
      </c>
    </row>
    <row r="43" spans="1:17" ht="12">
      <c r="A43" s="10"/>
      <c r="B43" s="14" t="s">
        <v>32</v>
      </c>
      <c r="C43" s="7">
        <v>42</v>
      </c>
      <c r="D43" s="11">
        <v>60817</v>
      </c>
      <c r="E43" s="7">
        <v>32</v>
      </c>
      <c r="F43" s="11">
        <v>46960</v>
      </c>
      <c r="G43" s="7">
        <v>50</v>
      </c>
      <c r="H43" s="11">
        <v>36065</v>
      </c>
      <c r="I43" s="7">
        <v>5</v>
      </c>
      <c r="J43" s="11">
        <v>31718</v>
      </c>
      <c r="K43" s="11"/>
      <c r="L43" s="11"/>
      <c r="M43" s="17" t="s">
        <v>29</v>
      </c>
      <c r="N43" s="17" t="s">
        <v>29</v>
      </c>
      <c r="O43" s="18">
        <f t="shared" si="2"/>
        <v>129</v>
      </c>
      <c r="P43" s="18">
        <f t="shared" si="3"/>
        <v>46657.93798449612</v>
      </c>
      <c r="Q43" s="3" t="s">
        <v>1</v>
      </c>
    </row>
    <row r="44" spans="1:17" ht="12">
      <c r="A44" s="10"/>
      <c r="B44" s="14" t="s">
        <v>33</v>
      </c>
      <c r="C44" s="7">
        <v>43</v>
      </c>
      <c r="D44" s="11">
        <v>51284</v>
      </c>
      <c r="E44" s="7">
        <v>19</v>
      </c>
      <c r="F44" s="11">
        <v>38721</v>
      </c>
      <c r="G44" s="7">
        <v>21</v>
      </c>
      <c r="H44" s="11">
        <v>32669</v>
      </c>
      <c r="I44" s="7">
        <v>10</v>
      </c>
      <c r="J44" s="11">
        <v>32785</v>
      </c>
      <c r="K44" s="7">
        <v>1</v>
      </c>
      <c r="L44" s="11">
        <v>29000</v>
      </c>
      <c r="M44" s="17" t="s">
        <v>29</v>
      </c>
      <c r="N44" s="17" t="s">
        <v>29</v>
      </c>
      <c r="O44" s="18">
        <f t="shared" si="2"/>
        <v>94</v>
      </c>
      <c r="P44" s="18">
        <f t="shared" si="3"/>
        <v>42380.95744680851</v>
      </c>
      <c r="Q44" s="3" t="s">
        <v>1</v>
      </c>
    </row>
    <row r="45" spans="1:17" ht="12">
      <c r="A45" s="10"/>
      <c r="B45" s="14" t="s">
        <v>34</v>
      </c>
      <c r="C45" s="7">
        <v>5</v>
      </c>
      <c r="D45" s="11">
        <v>56972</v>
      </c>
      <c r="E45" s="7">
        <v>2</v>
      </c>
      <c r="F45" s="11">
        <v>55545</v>
      </c>
      <c r="G45" s="7">
        <v>4</v>
      </c>
      <c r="H45" s="11">
        <v>40529</v>
      </c>
      <c r="I45" s="7">
        <v>1</v>
      </c>
      <c r="J45" s="11">
        <v>36322</v>
      </c>
      <c r="K45" s="11"/>
      <c r="L45" s="11"/>
      <c r="M45" s="17" t="s">
        <v>29</v>
      </c>
      <c r="N45" s="17" t="s">
        <v>29</v>
      </c>
      <c r="O45" s="18">
        <f t="shared" si="2"/>
        <v>12</v>
      </c>
      <c r="P45" s="18">
        <f t="shared" si="3"/>
        <v>49532.333333333336</v>
      </c>
      <c r="Q45" s="3" t="s">
        <v>1</v>
      </c>
    </row>
    <row r="46" spans="1:17" ht="12">
      <c r="A46" s="10"/>
      <c r="B46" s="14" t="s">
        <v>35</v>
      </c>
      <c r="C46" s="11"/>
      <c r="D46" s="11"/>
      <c r="E46" s="11"/>
      <c r="F46" s="11"/>
      <c r="G46" s="11"/>
      <c r="H46" s="11"/>
      <c r="I46" s="7">
        <v>150</v>
      </c>
      <c r="J46" s="11">
        <v>41356</v>
      </c>
      <c r="K46" s="7">
        <v>15</v>
      </c>
      <c r="L46" s="11">
        <v>42870</v>
      </c>
      <c r="M46" s="11"/>
      <c r="N46" s="11"/>
      <c r="O46" s="18">
        <f t="shared" si="2"/>
        <v>165</v>
      </c>
      <c r="P46" s="18">
        <f t="shared" si="3"/>
        <v>41493.63636363636</v>
      </c>
      <c r="Q46" s="3" t="s">
        <v>1</v>
      </c>
    </row>
    <row r="47" spans="2:17" ht="12">
      <c r="B47" s="14" t="s">
        <v>36</v>
      </c>
      <c r="C47" s="11"/>
      <c r="D47" s="11"/>
      <c r="E47" s="11"/>
      <c r="F47" s="11"/>
      <c r="G47" s="11"/>
      <c r="H47" s="11"/>
      <c r="I47" s="7">
        <v>288</v>
      </c>
      <c r="J47" s="11">
        <v>46443</v>
      </c>
      <c r="K47" s="7">
        <v>12</v>
      </c>
      <c r="L47" s="11">
        <v>22342</v>
      </c>
      <c r="M47" s="11"/>
      <c r="N47" s="11"/>
      <c r="O47" s="18">
        <f t="shared" si="2"/>
        <v>300</v>
      </c>
      <c r="P47" s="18">
        <f t="shared" si="3"/>
        <v>45478.96</v>
      </c>
      <c r="Q47" s="3" t="s">
        <v>1</v>
      </c>
    </row>
    <row r="48" spans="1:17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8"/>
      <c r="P48" s="18"/>
      <c r="Q48" s="3" t="s">
        <v>1</v>
      </c>
    </row>
    <row r="49" spans="1:17" ht="12">
      <c r="A49" s="10"/>
      <c r="B49" s="14" t="s">
        <v>40</v>
      </c>
      <c r="C49" s="10">
        <f>SUM(C40:C47)</f>
        <v>474</v>
      </c>
      <c r="D49" s="10">
        <f>IF(C49&gt;0,(C40*D40+C41*D41+C42*D42+C43*D43+C44*D44+C45*D45+C46*D46+C47*D47)/C49,0)</f>
        <v>64505.738396624474</v>
      </c>
      <c r="E49" s="10">
        <f>SUM(E40:E47)</f>
        <v>285</v>
      </c>
      <c r="F49" s="10">
        <f>IF(E49&gt;0,(E40*F40+E41*F41+E42*F42+E43*F43+E44*F44+E45*F45+E46*F46+E47*F47)/E49,0)</f>
        <v>50307.919298245615</v>
      </c>
      <c r="G49" s="10">
        <f>SUM(G40:G47)</f>
        <v>233</v>
      </c>
      <c r="H49" s="10">
        <f>IF(G49&gt;0,(G40*H40+G41*H41+G42*H42+G43*H43+G44*H44+G45*H45+G46*H46+G47*H47)/G49,0)</f>
        <v>41053.38197424893</v>
      </c>
      <c r="I49" s="10">
        <f>SUM(I40:I47)</f>
        <v>481</v>
      </c>
      <c r="J49" s="10">
        <f>IF(I49&gt;0,(I40*J40+I41*J41+I42*J42+I43*J43+I44*J44+I45*J45+M47*N47)/I49,0)</f>
        <v>2804.781704781705</v>
      </c>
      <c r="K49" s="10">
        <f>SUM(K40:K47)</f>
        <v>34</v>
      </c>
      <c r="L49" s="10">
        <f>IF(K49&gt;0,(K40*L40+K41*L41+K42*L42+K43*L43+K44*L44+K45*L45+K47*L47)/K49,0)</f>
        <v>14929.676470588236</v>
      </c>
      <c r="M49" s="10">
        <f>SUM(M40:M47)</f>
        <v>0</v>
      </c>
      <c r="N49" s="10">
        <f>IF(M49&gt;0,(M40*N40+M41*N41+M42*N42+M43*N43+M44*N44+M45*N45+M46*N46+M47*N47)/M49,0)</f>
        <v>0</v>
      </c>
      <c r="O49" s="18">
        <f>IF((C49+E49+G49+I49+K49+M49)=SUM(O40:O47),SUM(O40:O47),#VALUE!)</f>
        <v>1507</v>
      </c>
      <c r="P49" s="18">
        <f>IF(O49&gt;0,(O40*P40+O41*P41+O42*P42+O43*P43+O44*P44+O45*P45+O46*P46+O47*P47)/O49,0)</f>
        <v>50801.365627073654</v>
      </c>
      <c r="Q49" s="3" t="s">
        <v>1</v>
      </c>
    </row>
    <row r="50" spans="1:17" ht="12">
      <c r="A50" s="10"/>
      <c r="B50" s="17" t="s">
        <v>38</v>
      </c>
      <c r="C50" s="17" t="s">
        <v>38</v>
      </c>
      <c r="D50" s="17" t="s">
        <v>38</v>
      </c>
      <c r="E50" s="17" t="s">
        <v>38</v>
      </c>
      <c r="F50" s="17" t="s">
        <v>38</v>
      </c>
      <c r="G50" s="17" t="s">
        <v>38</v>
      </c>
      <c r="H50" s="17" t="s">
        <v>38</v>
      </c>
      <c r="I50" s="17" t="s">
        <v>38</v>
      </c>
      <c r="J50" s="17" t="s">
        <v>38</v>
      </c>
      <c r="K50" s="17" t="s">
        <v>38</v>
      </c>
      <c r="L50" s="17" t="s">
        <v>38</v>
      </c>
      <c r="M50" s="17" t="s">
        <v>38</v>
      </c>
      <c r="N50" s="17" t="s">
        <v>38</v>
      </c>
      <c r="O50" s="17" t="s">
        <v>38</v>
      </c>
      <c r="P50" s="17" t="s">
        <v>38</v>
      </c>
      <c r="Q50" s="3" t="s">
        <v>1</v>
      </c>
    </row>
    <row r="51" spans="1:17" ht="12">
      <c r="A51" s="10"/>
      <c r="B51" s="14" t="s">
        <v>23</v>
      </c>
      <c r="C51" s="14" t="s">
        <v>15</v>
      </c>
      <c r="D51" s="14" t="s">
        <v>15</v>
      </c>
      <c r="E51" s="14" t="s">
        <v>15</v>
      </c>
      <c r="F51" s="14" t="s">
        <v>15</v>
      </c>
      <c r="G51" s="14" t="s">
        <v>15</v>
      </c>
      <c r="H51" s="14" t="s">
        <v>15</v>
      </c>
      <c r="I51" s="14" t="s">
        <v>15</v>
      </c>
      <c r="J51" s="14" t="s">
        <v>15</v>
      </c>
      <c r="M51" s="14" t="s">
        <v>15</v>
      </c>
      <c r="N51" s="14" t="s">
        <v>15</v>
      </c>
      <c r="O51" s="14" t="s">
        <v>15</v>
      </c>
      <c r="P51" s="14" t="s">
        <v>15</v>
      </c>
      <c r="Q51" s="3" t="s">
        <v>1</v>
      </c>
    </row>
    <row r="52" spans="1:17" ht="12">
      <c r="A52" s="11"/>
      <c r="B52" s="14" t="s">
        <v>23</v>
      </c>
      <c r="C52" s="10"/>
      <c r="D52" s="10"/>
      <c r="E52" s="10"/>
      <c r="F52" s="10"/>
      <c r="G52" s="10"/>
      <c r="H52" s="10"/>
      <c r="I52" s="10"/>
      <c r="J52" s="10"/>
      <c r="K52" s="10"/>
      <c r="N52" s="10"/>
      <c r="O52" s="10"/>
      <c r="P52" s="10"/>
      <c r="Q52" s="3" t="s">
        <v>1</v>
      </c>
    </row>
    <row r="53" spans="1:17" ht="12">
      <c r="A53" s="10"/>
      <c r="B53" s="14" t="s">
        <v>23</v>
      </c>
      <c r="C53" s="14" t="s">
        <v>16</v>
      </c>
      <c r="D53" s="10"/>
      <c r="E53" s="14" t="s">
        <v>17</v>
      </c>
      <c r="F53" s="10"/>
      <c r="G53" s="14" t="s">
        <v>18</v>
      </c>
      <c r="H53" s="10"/>
      <c r="I53" s="14" t="s">
        <v>19</v>
      </c>
      <c r="J53" s="10"/>
      <c r="K53" s="1" t="s">
        <v>20</v>
      </c>
      <c r="M53" s="14" t="s">
        <v>21</v>
      </c>
      <c r="N53" s="10"/>
      <c r="O53" s="14" t="s">
        <v>22</v>
      </c>
      <c r="P53" s="10"/>
      <c r="Q53" s="3" t="s">
        <v>1</v>
      </c>
    </row>
    <row r="54" spans="1:17" ht="12">
      <c r="A54" s="10"/>
      <c r="B54" s="14" t="s">
        <v>23</v>
      </c>
      <c r="C54" s="15" t="s">
        <v>24</v>
      </c>
      <c r="D54" s="15" t="s">
        <v>25</v>
      </c>
      <c r="E54" s="15" t="s">
        <v>24</v>
      </c>
      <c r="F54" s="15" t="s">
        <v>25</v>
      </c>
      <c r="G54" s="15" t="s">
        <v>24</v>
      </c>
      <c r="H54" s="15" t="s">
        <v>25</v>
      </c>
      <c r="I54" s="15" t="s">
        <v>24</v>
      </c>
      <c r="J54" s="15" t="s">
        <v>25</v>
      </c>
      <c r="K54" s="15" t="s">
        <v>24</v>
      </c>
      <c r="L54" s="15" t="s">
        <v>25</v>
      </c>
      <c r="M54" s="15" t="s">
        <v>24</v>
      </c>
      <c r="N54" s="15" t="s">
        <v>25</v>
      </c>
      <c r="O54" s="15" t="s">
        <v>24</v>
      </c>
      <c r="P54" s="15" t="s">
        <v>25</v>
      </c>
      <c r="Q54" s="3" t="s">
        <v>1</v>
      </c>
    </row>
    <row r="55" spans="1:17" ht="12">
      <c r="A55" s="16" t="s">
        <v>41</v>
      </c>
      <c r="B55" s="14" t="s">
        <v>27</v>
      </c>
      <c r="C55" s="10"/>
      <c r="D55" s="10"/>
      <c r="E55" s="10"/>
      <c r="F55" s="10"/>
      <c r="G55" s="10"/>
      <c r="H55" s="10"/>
      <c r="I55" s="10"/>
      <c r="J55" s="10"/>
      <c r="M55" s="10"/>
      <c r="N55" s="10"/>
      <c r="O55" s="10"/>
      <c r="P55" s="10"/>
      <c r="Q55" s="3" t="s">
        <v>1</v>
      </c>
    </row>
    <row r="56" spans="1:17" ht="12">
      <c r="A56" s="10"/>
      <c r="B56" s="14" t="s">
        <v>23</v>
      </c>
      <c r="C56" s="10"/>
      <c r="D56" s="10"/>
      <c r="E56" s="10"/>
      <c r="F56" s="10"/>
      <c r="G56" s="10"/>
      <c r="H56" s="10"/>
      <c r="I56" s="10"/>
      <c r="J56" s="10"/>
      <c r="M56" s="10"/>
      <c r="N56" s="10"/>
      <c r="O56" s="10"/>
      <c r="P56" s="10"/>
      <c r="Q56" s="3" t="s">
        <v>1</v>
      </c>
    </row>
    <row r="57" spans="1:17" ht="12">
      <c r="A57" s="10"/>
      <c r="B57" s="14" t="s">
        <v>28</v>
      </c>
      <c r="C57" s="11">
        <v>154</v>
      </c>
      <c r="D57" s="11">
        <v>55394</v>
      </c>
      <c r="E57" s="11">
        <v>129</v>
      </c>
      <c r="F57" s="11">
        <v>42448</v>
      </c>
      <c r="G57" s="11">
        <v>170</v>
      </c>
      <c r="H57" s="11">
        <v>37170</v>
      </c>
      <c r="I57" s="11">
        <v>41</v>
      </c>
      <c r="J57" s="11">
        <v>24384</v>
      </c>
      <c r="K57" s="11">
        <v>23</v>
      </c>
      <c r="L57" s="11">
        <v>16551</v>
      </c>
      <c r="M57" s="4" t="s">
        <v>29</v>
      </c>
      <c r="N57" s="4" t="s">
        <v>29</v>
      </c>
      <c r="O57" s="18">
        <f aca="true" t="shared" si="4" ref="O57:O64">C57+E57+G57+I57+K57+M57</f>
        <v>517</v>
      </c>
      <c r="P57" s="18">
        <f aca="true" t="shared" si="5" ref="P57:P64">IF(O57&gt;0,(C57*D57+E57*F57+G57*H57+I57*J57+K57*L57+M57*N57)/O57,0)</f>
        <v>41984.11025145068</v>
      </c>
      <c r="Q57" s="3" t="s">
        <v>1</v>
      </c>
    </row>
    <row r="58" spans="1:17" ht="12">
      <c r="A58" s="10"/>
      <c r="B58" s="14" t="s">
        <v>30</v>
      </c>
      <c r="C58" s="6" t="s">
        <v>42</v>
      </c>
      <c r="D58" s="11"/>
      <c r="E58" s="11"/>
      <c r="F58" s="11"/>
      <c r="G58" s="11"/>
      <c r="H58" s="11"/>
      <c r="I58" s="11"/>
      <c r="J58" s="11"/>
      <c r="K58" s="6" t="s">
        <v>23</v>
      </c>
      <c r="L58" s="6" t="s">
        <v>23</v>
      </c>
      <c r="M58" s="4" t="s">
        <v>29</v>
      </c>
      <c r="N58" s="4" t="s">
        <v>29</v>
      </c>
      <c r="O58" s="18">
        <f t="shared" si="4"/>
        <v>0</v>
      </c>
      <c r="P58" s="18">
        <f t="shared" si="5"/>
        <v>0</v>
      </c>
      <c r="Q58" s="3" t="s">
        <v>1</v>
      </c>
    </row>
    <row r="59" spans="1:17" ht="12">
      <c r="A59" s="10"/>
      <c r="B59" s="14" t="s">
        <v>31</v>
      </c>
      <c r="C59" s="11">
        <v>249</v>
      </c>
      <c r="D59" s="11">
        <v>52133.3253012048</v>
      </c>
      <c r="E59" s="11">
        <v>248</v>
      </c>
      <c r="F59" s="11">
        <v>41406.6209677419</v>
      </c>
      <c r="G59" s="11">
        <v>306</v>
      </c>
      <c r="H59" s="11">
        <v>34844.4640522876</v>
      </c>
      <c r="I59" s="11">
        <v>184</v>
      </c>
      <c r="J59" s="11">
        <v>26172.7717391304</v>
      </c>
      <c r="K59" s="11">
        <v>25</v>
      </c>
      <c r="L59" s="11">
        <v>22391</v>
      </c>
      <c r="M59" s="4" t="s">
        <v>29</v>
      </c>
      <c r="N59" s="4" t="s">
        <v>29</v>
      </c>
      <c r="O59" s="18">
        <f t="shared" si="4"/>
        <v>1012</v>
      </c>
      <c r="P59" s="18">
        <f t="shared" si="5"/>
        <v>38822.145256916985</v>
      </c>
      <c r="Q59" s="3" t="s">
        <v>1</v>
      </c>
    </row>
    <row r="60" spans="1:17" ht="12">
      <c r="A60" s="10"/>
      <c r="B60" s="14" t="s">
        <v>32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O60" s="18">
        <f t="shared" si="4"/>
        <v>0</v>
      </c>
      <c r="P60" s="18">
        <f t="shared" si="5"/>
        <v>0</v>
      </c>
      <c r="Q60" s="3" t="s">
        <v>1</v>
      </c>
    </row>
    <row r="61" spans="1:17" ht="12">
      <c r="A61" s="10"/>
      <c r="B61" s="14" t="s">
        <v>33</v>
      </c>
      <c r="C61" s="11">
        <v>84</v>
      </c>
      <c r="D61" s="11">
        <v>43738</v>
      </c>
      <c r="E61" s="11">
        <v>103</v>
      </c>
      <c r="F61" s="11">
        <v>37170</v>
      </c>
      <c r="G61" s="11">
        <v>88</v>
      </c>
      <c r="H61" s="11">
        <v>32921</v>
      </c>
      <c r="I61" s="11">
        <v>32</v>
      </c>
      <c r="J61" s="11">
        <v>25796</v>
      </c>
      <c r="K61" s="11">
        <v>0</v>
      </c>
      <c r="L61" s="11">
        <v>0</v>
      </c>
      <c r="M61" s="4" t="s">
        <v>29</v>
      </c>
      <c r="N61" s="4" t="s">
        <v>29</v>
      </c>
      <c r="O61" s="18">
        <f t="shared" si="4"/>
        <v>307</v>
      </c>
      <c r="P61" s="18">
        <f t="shared" si="5"/>
        <v>36563.58957654723</v>
      </c>
      <c r="Q61" s="3" t="s">
        <v>1</v>
      </c>
    </row>
    <row r="62" spans="1:17" ht="12">
      <c r="A62" s="10"/>
      <c r="B62" s="14" t="s">
        <v>34</v>
      </c>
      <c r="C62" s="11">
        <v>55</v>
      </c>
      <c r="D62" s="11">
        <v>42150</v>
      </c>
      <c r="E62" s="11">
        <v>68</v>
      </c>
      <c r="F62" s="11">
        <v>36225</v>
      </c>
      <c r="G62" s="11">
        <v>135</v>
      </c>
      <c r="H62" s="11">
        <v>25361</v>
      </c>
      <c r="I62" s="11">
        <v>68</v>
      </c>
      <c r="J62" s="11">
        <v>25361</v>
      </c>
      <c r="K62" s="11">
        <v>2</v>
      </c>
      <c r="L62" s="11">
        <v>15876</v>
      </c>
      <c r="M62" s="4" t="s">
        <v>29</v>
      </c>
      <c r="N62" s="4" t="s">
        <v>29</v>
      </c>
      <c r="O62" s="18">
        <f t="shared" si="4"/>
        <v>328</v>
      </c>
      <c r="P62" s="18">
        <f t="shared" si="5"/>
        <v>30370.685975609755</v>
      </c>
      <c r="Q62" s="3" t="s">
        <v>1</v>
      </c>
    </row>
    <row r="63" spans="1:17" ht="12">
      <c r="A63" s="10"/>
      <c r="B63" s="14" t="s">
        <v>35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v>449</v>
      </c>
      <c r="N63" s="11">
        <v>28848</v>
      </c>
      <c r="O63" s="18">
        <f t="shared" si="4"/>
        <v>449</v>
      </c>
      <c r="P63" s="18">
        <f t="shared" si="5"/>
        <v>28848</v>
      </c>
      <c r="Q63" s="3" t="s">
        <v>1</v>
      </c>
    </row>
    <row r="64" spans="2:17" ht="12">
      <c r="B64" s="14" t="s">
        <v>36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8">
        <f t="shared" si="4"/>
        <v>0</v>
      </c>
      <c r="P64" s="18">
        <f t="shared" si="5"/>
        <v>0</v>
      </c>
      <c r="Q64" s="3" t="s">
        <v>1</v>
      </c>
    </row>
    <row r="65" spans="1:17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7"/>
      <c r="L65" s="7"/>
      <c r="M65" s="11"/>
      <c r="N65" s="11"/>
      <c r="O65" s="18"/>
      <c r="P65" s="18"/>
      <c r="Q65" s="3" t="s">
        <v>1</v>
      </c>
    </row>
    <row r="66" spans="1:17" ht="12">
      <c r="A66" s="10"/>
      <c r="B66" s="14" t="s">
        <v>37</v>
      </c>
      <c r="C66" s="10">
        <f>SUM(C57:C64)</f>
        <v>542</v>
      </c>
      <c r="D66" s="10">
        <f>IF(C66&gt;0,(C57*D57+C58*D58+C59*D59+C60*D60+C61*D61+C62*D62+C63*D63+C64*D64)/C66,0)</f>
        <v>50745.60147601475</v>
      </c>
      <c r="E66" s="10">
        <f>SUM(E57:E64)</f>
        <v>548</v>
      </c>
      <c r="F66" s="10">
        <f>IF(E66&gt;0,(E57*F57+E58*F58+E59*F59+E60*F60+E61*F61+E62*F62+E63*F63+E64*F64)/E66,0)</f>
        <v>40212.489051094875</v>
      </c>
      <c r="G66" s="10">
        <f>SUM(G57:G64)</f>
        <v>699</v>
      </c>
      <c r="H66" s="10">
        <f>IF(G66&gt;0,(G57*H57+G58*H58+G59*H59+G60*H60+G61*H61+G62*H62+G63*H63+G64*H64)/G66,0)</f>
        <v>33336.32188841203</v>
      </c>
      <c r="I66" s="10">
        <f>SUM(I57:I64)</f>
        <v>325</v>
      </c>
      <c r="J66" s="10">
        <f>IF(I66&gt;0,(I57*J57+I58*J58+I59*J59+I60*J60+I61*J61+I62*J62+I63*J63+I64*J64)/I66,0)</f>
        <v>25740.166153846134</v>
      </c>
      <c r="K66" s="10">
        <f>SUM(K57:K64)</f>
        <v>50</v>
      </c>
      <c r="L66" s="10">
        <f>IF(K66&gt;0,(K57*L57+K58*L58+K59*L59+K60*L60+K61*L61+K62*L62+K63*L63+K64*L64)/K66,0)</f>
        <v>19444</v>
      </c>
      <c r="M66" s="10">
        <f>SUM(M57:M64)</f>
        <v>449</v>
      </c>
      <c r="N66" s="10">
        <f>IF(M66&gt;0,(M57*N57+M58*N58+M59*N59+M60*N60+M61*N61+M62*N62+M63*N63+M64*N64)/M66,0)</f>
        <v>28848</v>
      </c>
      <c r="O66" s="18">
        <f>IF((C66+E66+G66+I66+K66+M66)=SUM(O57:O64),SUM(O57:O64),#VALUE!)</f>
        <v>2613</v>
      </c>
      <c r="P66" s="18">
        <f>IF(O66&gt;0,(O57*P57+O58*P58+O59*P59+O60*P60+O61*P61+O62*P62+O63*P63+O64*P64)/O66,0)</f>
        <v>36407.63681592039</v>
      </c>
      <c r="Q66" s="3" t="s">
        <v>1</v>
      </c>
    </row>
    <row r="67" spans="1:17" ht="12">
      <c r="A67" s="10"/>
      <c r="B67" s="17" t="s">
        <v>38</v>
      </c>
      <c r="C67" s="17" t="s">
        <v>38</v>
      </c>
      <c r="D67" s="17" t="s">
        <v>38</v>
      </c>
      <c r="E67" s="17" t="s">
        <v>38</v>
      </c>
      <c r="F67" s="17" t="s">
        <v>38</v>
      </c>
      <c r="G67" s="17" t="s">
        <v>38</v>
      </c>
      <c r="H67" s="17" t="s">
        <v>38</v>
      </c>
      <c r="I67" s="17" t="s">
        <v>38</v>
      </c>
      <c r="J67" s="17" t="s">
        <v>38</v>
      </c>
      <c r="K67" s="17" t="s">
        <v>38</v>
      </c>
      <c r="L67" s="17" t="s">
        <v>38</v>
      </c>
      <c r="M67" s="17" t="s">
        <v>38</v>
      </c>
      <c r="N67" s="17" t="s">
        <v>38</v>
      </c>
      <c r="O67" s="17" t="s">
        <v>38</v>
      </c>
      <c r="P67" s="17" t="s">
        <v>38</v>
      </c>
      <c r="Q67" s="3" t="s">
        <v>1</v>
      </c>
    </row>
    <row r="68" spans="1:17" ht="12">
      <c r="A68" s="16" t="s">
        <v>41</v>
      </c>
      <c r="B68" s="14" t="s">
        <v>39</v>
      </c>
      <c r="C68" s="10"/>
      <c r="D68" s="10"/>
      <c r="E68" s="10"/>
      <c r="F68" s="10"/>
      <c r="G68" s="10"/>
      <c r="H68" s="10"/>
      <c r="I68" s="10"/>
      <c r="J68" s="10"/>
      <c r="M68" s="10"/>
      <c r="N68" s="10"/>
      <c r="O68" s="10"/>
      <c r="P68" s="10"/>
      <c r="Q68" s="3" t="s">
        <v>1</v>
      </c>
    </row>
    <row r="69" spans="1:17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M69" s="10"/>
      <c r="N69" s="10"/>
      <c r="O69" s="10"/>
      <c r="P69" s="10"/>
      <c r="Q69" s="3" t="s">
        <v>1</v>
      </c>
    </row>
    <row r="70" spans="1:17" ht="12">
      <c r="A70" s="10"/>
      <c r="B70" s="14" t="s">
        <v>28</v>
      </c>
      <c r="C70" s="11">
        <v>147</v>
      </c>
      <c r="D70" s="11">
        <v>66051</v>
      </c>
      <c r="E70" s="11">
        <v>68</v>
      </c>
      <c r="F70" s="11">
        <v>49930</v>
      </c>
      <c r="G70" s="11">
        <v>42</v>
      </c>
      <c r="H70" s="11">
        <v>43077</v>
      </c>
      <c r="I70" s="11">
        <v>16</v>
      </c>
      <c r="J70" s="11">
        <v>24893</v>
      </c>
      <c r="K70" s="11">
        <v>0</v>
      </c>
      <c r="L70" s="11">
        <v>0</v>
      </c>
      <c r="M70" s="4" t="s">
        <v>29</v>
      </c>
      <c r="N70" s="4" t="s">
        <v>29</v>
      </c>
      <c r="O70" s="18">
        <f aca="true" t="shared" si="6" ref="O70:O77">C70+E70+G70+I70+K70+M70</f>
        <v>273</v>
      </c>
      <c r="P70" s="18">
        <f aca="true" t="shared" si="7" ref="P70:P77">IF(O70&gt;0,(C70*D70+E70*F70+G70*H70+I70*J70+K70*L70+M70*N70)/O70,0)</f>
        <v>56088.86080586081</v>
      </c>
      <c r="Q70" s="3" t="s">
        <v>1</v>
      </c>
    </row>
    <row r="71" spans="1:17" ht="12">
      <c r="A71" s="10"/>
      <c r="B71" s="14" t="s">
        <v>30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4" t="s">
        <v>29</v>
      </c>
      <c r="N71" s="4" t="s">
        <v>29</v>
      </c>
      <c r="O71" s="18">
        <f t="shared" si="6"/>
        <v>0</v>
      </c>
      <c r="P71" s="18">
        <f t="shared" si="7"/>
        <v>0</v>
      </c>
      <c r="Q71" s="3" t="s">
        <v>1</v>
      </c>
    </row>
    <row r="72" spans="1:17" ht="12">
      <c r="A72" s="10"/>
      <c r="B72" s="14" t="s">
        <v>31</v>
      </c>
      <c r="C72" s="11">
        <v>54</v>
      </c>
      <c r="D72" s="11">
        <v>64723.7777777778</v>
      </c>
      <c r="E72" s="11">
        <v>30</v>
      </c>
      <c r="F72" s="11">
        <v>56946.0333333333</v>
      </c>
      <c r="G72" s="11">
        <v>12</v>
      </c>
      <c r="H72" s="11">
        <v>43766.5</v>
      </c>
      <c r="I72" s="11">
        <v>17</v>
      </c>
      <c r="J72" s="11">
        <v>32367.8823529412</v>
      </c>
      <c r="K72" s="11">
        <v>1</v>
      </c>
      <c r="L72" s="11">
        <v>29367</v>
      </c>
      <c r="M72" s="4" t="s">
        <v>29</v>
      </c>
      <c r="N72" s="4" t="s">
        <v>29</v>
      </c>
      <c r="O72" s="18">
        <f t="shared" si="6"/>
        <v>114</v>
      </c>
      <c r="P72" s="18">
        <f t="shared" si="7"/>
        <v>55335.82456140351</v>
      </c>
      <c r="Q72" s="3" t="s">
        <v>1</v>
      </c>
    </row>
    <row r="73" spans="1:17" ht="12">
      <c r="A73" s="10"/>
      <c r="B73" s="14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O73" s="18">
        <f t="shared" si="6"/>
        <v>0</v>
      </c>
      <c r="P73" s="18">
        <f t="shared" si="7"/>
        <v>0</v>
      </c>
      <c r="Q73" s="3" t="s">
        <v>1</v>
      </c>
    </row>
    <row r="74" spans="1:17" ht="12">
      <c r="A74" s="10"/>
      <c r="B74" s="14" t="s">
        <v>33</v>
      </c>
      <c r="C74" s="11">
        <v>20</v>
      </c>
      <c r="D74" s="11">
        <v>55495</v>
      </c>
      <c r="E74" s="11">
        <v>5</v>
      </c>
      <c r="F74" s="11">
        <v>52463</v>
      </c>
      <c r="G74" s="11">
        <v>2</v>
      </c>
      <c r="H74" s="11">
        <v>52136</v>
      </c>
      <c r="I74" s="11">
        <v>4</v>
      </c>
      <c r="J74" s="11">
        <v>33454</v>
      </c>
      <c r="K74" s="11">
        <v>0</v>
      </c>
      <c r="L74" s="11">
        <v>0</v>
      </c>
      <c r="M74" s="4" t="s">
        <v>29</v>
      </c>
      <c r="N74" s="4" t="s">
        <v>29</v>
      </c>
      <c r="O74" s="18">
        <f t="shared" si="6"/>
        <v>31</v>
      </c>
      <c r="P74" s="18">
        <f t="shared" si="7"/>
        <v>51945.25806451613</v>
      </c>
      <c r="Q74" s="3" t="s">
        <v>1</v>
      </c>
    </row>
    <row r="75" spans="1:17" ht="12">
      <c r="A75" s="10"/>
      <c r="B75" s="14" t="s">
        <v>34</v>
      </c>
      <c r="C75" s="11">
        <v>33</v>
      </c>
      <c r="D75" s="11">
        <v>50764</v>
      </c>
      <c r="E75" s="11">
        <v>21</v>
      </c>
      <c r="F75" s="11">
        <v>44688</v>
      </c>
      <c r="G75" s="11">
        <v>16</v>
      </c>
      <c r="H75" s="11">
        <v>36595</v>
      </c>
      <c r="I75" s="11">
        <v>5</v>
      </c>
      <c r="J75" s="11">
        <v>31609</v>
      </c>
      <c r="K75" s="11">
        <v>0</v>
      </c>
      <c r="L75" s="11">
        <v>0</v>
      </c>
      <c r="M75" s="4" t="s">
        <v>29</v>
      </c>
      <c r="N75" s="4" t="s">
        <v>29</v>
      </c>
      <c r="O75" s="18">
        <f t="shared" si="6"/>
        <v>75</v>
      </c>
      <c r="P75" s="18">
        <f t="shared" si="7"/>
        <v>44763</v>
      </c>
      <c r="Q75" s="3" t="s">
        <v>1</v>
      </c>
    </row>
    <row r="76" spans="1:17" ht="12">
      <c r="A76" s="10"/>
      <c r="B76" s="14" t="s">
        <v>35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>
        <v>64</v>
      </c>
      <c r="N76" s="11">
        <v>39934</v>
      </c>
      <c r="O76" s="18">
        <f t="shared" si="6"/>
        <v>64</v>
      </c>
      <c r="P76" s="18">
        <f t="shared" si="7"/>
        <v>39934</v>
      </c>
      <c r="Q76" s="3" t="s">
        <v>1</v>
      </c>
    </row>
    <row r="77" spans="2:17" ht="12">
      <c r="B77" s="14" t="s">
        <v>36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8">
        <f t="shared" si="6"/>
        <v>0</v>
      </c>
      <c r="P77" s="18">
        <f t="shared" si="7"/>
        <v>0</v>
      </c>
      <c r="Q77" s="3" t="s">
        <v>1</v>
      </c>
    </row>
    <row r="78" spans="1:17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7"/>
      <c r="L78" s="7"/>
      <c r="M78" s="11"/>
      <c r="N78" s="11"/>
      <c r="O78" s="18"/>
      <c r="P78" s="18"/>
      <c r="Q78" s="3" t="s">
        <v>1</v>
      </c>
    </row>
    <row r="79" spans="1:17" ht="12">
      <c r="A79" s="10"/>
      <c r="B79" s="14" t="s">
        <v>40</v>
      </c>
      <c r="C79" s="10">
        <f>SUM(C70:C77)</f>
        <v>254</v>
      </c>
      <c r="D79" s="10">
        <f>IF(C79&gt;0,(C70*D70+C71*D71+C72*D72+C73*D73+C74*D74+C75*D75+C76*D76+C77*D77)/C79,0)</f>
        <v>62951.547244094494</v>
      </c>
      <c r="E79" s="10">
        <f>SUM(E70:E77)</f>
        <v>124</v>
      </c>
      <c r="F79" s="10">
        <f>IF(E79&gt;0,(E70*F70+E71*F71+E72*F72+E73*F73+E74*F74+E75*F75+E76*F76+E77*F77)/E79,0)</f>
        <v>50841.806451612894</v>
      </c>
      <c r="G79" s="10">
        <f>SUM(G70:G77)</f>
        <v>72</v>
      </c>
      <c r="H79" s="10">
        <f>IF(G79&gt;0,(G70*H70+G71*H71+G72*H72+G73*H73+G74*H74+G75*H75+G76*H76+G77*H77)/G79,0)</f>
        <v>42003.11111111111</v>
      </c>
      <c r="I79" s="10">
        <f>SUM(I70:I77)</f>
        <v>42</v>
      </c>
      <c r="J79" s="10">
        <f>IF(I79&gt;0,(I70*J70+I71*J71+I72*J72+I73*J73+I74*J74+I75*J75+I76*J76+I77*J77)/I79,0)</f>
        <v>29533.40476190477</v>
      </c>
      <c r="K79" s="10">
        <f>SUM(K70:K77)</f>
        <v>1</v>
      </c>
      <c r="L79" s="10">
        <f>IF(K79&gt;0,(K70*L70+K71*L71+K72*L72+K73*L73+K74*L74+K75*L75+K76*L76+K77*L77)/K79,0)</f>
        <v>29367</v>
      </c>
      <c r="M79" s="10">
        <f>SUM(M70:M77)</f>
        <v>64</v>
      </c>
      <c r="N79" s="10">
        <f>IF(M79&gt;0,(M70*N70+M71*N71+M72*N72+M73*N73+M74*N74+M75*N75+M76*N76+M77*N77)/M79,0)</f>
        <v>39934</v>
      </c>
      <c r="O79" s="18">
        <f>IF((C79+E79+G79+I79+K79+M79)=SUM(O70:O77),SUM(O70:O77),#VALUE!)</f>
        <v>557</v>
      </c>
      <c r="P79" s="18">
        <f>IF(O79&gt;0,(O70*P70+O71*P71+O72*P72+O73*P73+O74*P74+O75*P75+O76*P76+O77*P77)/O79,0)</f>
        <v>52322.88509874327</v>
      </c>
      <c r="Q79" s="3" t="s">
        <v>1</v>
      </c>
    </row>
    <row r="80" spans="1:17" ht="12">
      <c r="A80" s="10"/>
      <c r="B80" s="17" t="s">
        <v>38</v>
      </c>
      <c r="C80" s="17" t="s">
        <v>38</v>
      </c>
      <c r="D80" s="17" t="s">
        <v>38</v>
      </c>
      <c r="E80" s="17" t="s">
        <v>38</v>
      </c>
      <c r="F80" s="17" t="s">
        <v>38</v>
      </c>
      <c r="G80" s="17" t="s">
        <v>38</v>
      </c>
      <c r="H80" s="17" t="s">
        <v>38</v>
      </c>
      <c r="I80" s="17" t="s">
        <v>38</v>
      </c>
      <c r="J80" s="17" t="s">
        <v>38</v>
      </c>
      <c r="K80" s="17" t="s">
        <v>38</v>
      </c>
      <c r="L80" s="17" t="s">
        <v>38</v>
      </c>
      <c r="M80" s="17" t="s">
        <v>38</v>
      </c>
      <c r="N80" s="17" t="s">
        <v>38</v>
      </c>
      <c r="O80" s="17" t="s">
        <v>38</v>
      </c>
      <c r="P80" s="17" t="s">
        <v>38</v>
      </c>
      <c r="Q80" s="3" t="s">
        <v>1</v>
      </c>
    </row>
    <row r="81" spans="1:17" ht="12">
      <c r="A81" s="10"/>
      <c r="B81" s="14" t="s">
        <v>23</v>
      </c>
      <c r="C81" s="14" t="s">
        <v>15</v>
      </c>
      <c r="D81" s="14" t="s">
        <v>15</v>
      </c>
      <c r="E81" s="14" t="s">
        <v>15</v>
      </c>
      <c r="F81" s="14" t="s">
        <v>15</v>
      </c>
      <c r="G81" s="14" t="s">
        <v>15</v>
      </c>
      <c r="H81" s="14" t="s">
        <v>15</v>
      </c>
      <c r="I81" s="14" t="s">
        <v>15</v>
      </c>
      <c r="J81" s="14" t="s">
        <v>15</v>
      </c>
      <c r="M81" s="14" t="s">
        <v>15</v>
      </c>
      <c r="N81" s="14" t="s">
        <v>15</v>
      </c>
      <c r="O81" s="14" t="s">
        <v>15</v>
      </c>
      <c r="P81" s="14" t="s">
        <v>15</v>
      </c>
      <c r="Q81" s="3" t="s">
        <v>1</v>
      </c>
    </row>
    <row r="82" spans="1:17" ht="12">
      <c r="A82" s="11"/>
      <c r="B82" s="14" t="s">
        <v>23</v>
      </c>
      <c r="C82" s="10"/>
      <c r="D82" s="10"/>
      <c r="E82" s="10"/>
      <c r="F82" s="10"/>
      <c r="G82" s="10"/>
      <c r="H82" s="10"/>
      <c r="I82" s="10"/>
      <c r="J82" s="10"/>
      <c r="M82" s="10"/>
      <c r="N82" s="10"/>
      <c r="O82" s="10"/>
      <c r="P82" s="10"/>
      <c r="Q82" s="3" t="s">
        <v>1</v>
      </c>
    </row>
    <row r="83" spans="1:17" ht="12">
      <c r="A83" s="10"/>
      <c r="B83" s="14" t="s">
        <v>23</v>
      </c>
      <c r="C83" s="14" t="s">
        <v>16</v>
      </c>
      <c r="D83" s="10"/>
      <c r="E83" s="14" t="s">
        <v>17</v>
      </c>
      <c r="F83" s="10"/>
      <c r="G83" s="14" t="s">
        <v>18</v>
      </c>
      <c r="H83" s="10"/>
      <c r="I83" s="14" t="s">
        <v>19</v>
      </c>
      <c r="J83" s="10"/>
      <c r="K83" s="1" t="s">
        <v>20</v>
      </c>
      <c r="M83" s="14" t="s">
        <v>21</v>
      </c>
      <c r="N83" s="10"/>
      <c r="O83" s="14" t="s">
        <v>22</v>
      </c>
      <c r="P83" s="10"/>
      <c r="Q83" s="3" t="s">
        <v>1</v>
      </c>
    </row>
    <row r="84" spans="1:17" ht="12">
      <c r="A84" s="10"/>
      <c r="B84" s="14" t="s">
        <v>23</v>
      </c>
      <c r="C84" s="15" t="s">
        <v>24</v>
      </c>
      <c r="D84" s="15" t="s">
        <v>25</v>
      </c>
      <c r="E84" s="15" t="s">
        <v>24</v>
      </c>
      <c r="F84" s="15" t="s">
        <v>25</v>
      </c>
      <c r="G84" s="15" t="s">
        <v>24</v>
      </c>
      <c r="H84" s="15" t="s">
        <v>25</v>
      </c>
      <c r="I84" s="15" t="s">
        <v>24</v>
      </c>
      <c r="J84" s="15" t="s">
        <v>25</v>
      </c>
      <c r="K84" s="15" t="s">
        <v>24</v>
      </c>
      <c r="L84" s="15" t="s">
        <v>25</v>
      </c>
      <c r="M84" s="15" t="s">
        <v>24</v>
      </c>
      <c r="N84" s="15" t="s">
        <v>25</v>
      </c>
      <c r="O84" s="15" t="s">
        <v>24</v>
      </c>
      <c r="P84" s="15" t="s">
        <v>25</v>
      </c>
      <c r="Q84" s="3" t="s">
        <v>1</v>
      </c>
    </row>
    <row r="85" spans="1:17" ht="12">
      <c r="A85" s="16" t="s">
        <v>43</v>
      </c>
      <c r="B85" s="14" t="s">
        <v>27</v>
      </c>
      <c r="C85" s="10"/>
      <c r="D85" s="10"/>
      <c r="E85" s="10"/>
      <c r="F85" s="10"/>
      <c r="G85" s="10"/>
      <c r="H85" s="10"/>
      <c r="I85" s="10"/>
      <c r="J85" s="10"/>
      <c r="M85" s="10"/>
      <c r="N85" s="10"/>
      <c r="O85" s="10"/>
      <c r="P85" s="10"/>
      <c r="Q85" s="3" t="s">
        <v>1</v>
      </c>
    </row>
    <row r="86" spans="1:17" ht="12">
      <c r="A86" s="10"/>
      <c r="B86" s="14" t="s">
        <v>23</v>
      </c>
      <c r="C86" s="10"/>
      <c r="D86" s="10"/>
      <c r="E86" s="10"/>
      <c r="F86" s="10"/>
      <c r="G86" s="10"/>
      <c r="H86" s="10"/>
      <c r="I86" s="10"/>
      <c r="J86" s="10"/>
      <c r="M86" s="10"/>
      <c r="N86" s="10"/>
      <c r="O86" s="10"/>
      <c r="P86" s="10"/>
      <c r="Q86" s="3" t="s">
        <v>1</v>
      </c>
    </row>
    <row r="87" spans="1:17" ht="12">
      <c r="A87" s="10"/>
      <c r="B87" s="14" t="s">
        <v>28</v>
      </c>
      <c r="C87" s="11">
        <v>1021</v>
      </c>
      <c r="D87" s="11">
        <v>57458.333006856</v>
      </c>
      <c r="E87" s="11">
        <v>616</v>
      </c>
      <c r="F87" s="11">
        <v>39288.4414123377</v>
      </c>
      <c r="G87" s="11">
        <v>435</v>
      </c>
      <c r="H87" s="11">
        <v>37275.0551724138</v>
      </c>
      <c r="I87" s="11">
        <v>26</v>
      </c>
      <c r="J87" s="11">
        <v>24117.3076923077</v>
      </c>
      <c r="K87" s="11">
        <v>0</v>
      </c>
      <c r="L87" s="11"/>
      <c r="M87" s="17" t="s">
        <v>29</v>
      </c>
      <c r="N87" s="17" t="s">
        <v>29</v>
      </c>
      <c r="O87" s="10">
        <f aca="true" t="shared" si="8" ref="O87:O94">C87+E87+G87+I87+K87+M87</f>
        <v>2098</v>
      </c>
      <c r="P87" s="10">
        <f aca="true" t="shared" si="9" ref="P87:P94">IF(O87&gt;0,(C87*D87+E87*F87+G87*H87+I87*J87+K87*L87+M87*N87)/O87,0)</f>
        <v>47525.422740705435</v>
      </c>
      <c r="Q87" s="3" t="s">
        <v>1</v>
      </c>
    </row>
    <row r="88" spans="1:17" ht="12">
      <c r="A88" s="10"/>
      <c r="B88" s="14" t="s">
        <v>30</v>
      </c>
      <c r="C88" s="11">
        <v>468</v>
      </c>
      <c r="D88" s="11">
        <v>54150.3162393162</v>
      </c>
      <c r="E88" s="11">
        <v>428</v>
      </c>
      <c r="F88" s="11">
        <v>40198.1728971963</v>
      </c>
      <c r="G88" s="11">
        <v>323</v>
      </c>
      <c r="H88" s="11">
        <v>36492.4117647059</v>
      </c>
      <c r="I88" s="11">
        <v>40</v>
      </c>
      <c r="J88" s="11">
        <v>30082.35</v>
      </c>
      <c r="K88" s="11">
        <v>0</v>
      </c>
      <c r="L88" s="11"/>
      <c r="M88" s="17" t="s">
        <v>29</v>
      </c>
      <c r="N88" s="17" t="s">
        <v>29</v>
      </c>
      <c r="O88" s="10">
        <f t="shared" si="8"/>
        <v>1259</v>
      </c>
      <c r="P88" s="10">
        <f t="shared" si="9"/>
        <v>44112.397934868946</v>
      </c>
      <c r="Q88" s="3" t="s">
        <v>1</v>
      </c>
    </row>
    <row r="89" spans="1:17" ht="12">
      <c r="A89" s="10"/>
      <c r="B89" s="14" t="s">
        <v>31</v>
      </c>
      <c r="C89" s="11">
        <v>355</v>
      </c>
      <c r="D89" s="11">
        <v>52748.0225352113</v>
      </c>
      <c r="E89" s="11">
        <v>493</v>
      </c>
      <c r="F89" s="11">
        <v>40198.6612576065</v>
      </c>
      <c r="G89" s="11">
        <v>428</v>
      </c>
      <c r="H89" s="11">
        <v>36317.7196261682</v>
      </c>
      <c r="I89" s="11">
        <v>123</v>
      </c>
      <c r="J89" s="11">
        <v>27561.4227642276</v>
      </c>
      <c r="K89" s="11">
        <v>0</v>
      </c>
      <c r="L89" s="7"/>
      <c r="M89" s="17" t="s">
        <v>29</v>
      </c>
      <c r="N89" s="17" t="s">
        <v>29</v>
      </c>
      <c r="O89" s="10">
        <f t="shared" si="8"/>
        <v>1399</v>
      </c>
      <c r="P89" s="10">
        <f t="shared" si="9"/>
        <v>41084.72265904217</v>
      </c>
      <c r="Q89" s="3" t="s">
        <v>1</v>
      </c>
    </row>
    <row r="90" spans="1:17" ht="12">
      <c r="A90" s="10"/>
      <c r="B90" s="14" t="s">
        <v>32</v>
      </c>
      <c r="C90" s="11">
        <v>122</v>
      </c>
      <c r="D90" s="11">
        <v>47413.5163934426</v>
      </c>
      <c r="E90" s="11">
        <v>170</v>
      </c>
      <c r="F90" s="11">
        <v>38958.6117647059</v>
      </c>
      <c r="G90" s="11">
        <v>139</v>
      </c>
      <c r="H90" s="11">
        <v>35452.8633093525</v>
      </c>
      <c r="I90" s="11">
        <v>44</v>
      </c>
      <c r="J90" s="11">
        <v>27922.9318181818</v>
      </c>
      <c r="K90" s="11">
        <v>0</v>
      </c>
      <c r="L90" s="11"/>
      <c r="M90" s="17" t="s">
        <v>29</v>
      </c>
      <c r="N90" s="17" t="s">
        <v>29</v>
      </c>
      <c r="O90" s="10">
        <f t="shared" si="8"/>
        <v>475</v>
      </c>
      <c r="P90" s="10">
        <f t="shared" si="9"/>
        <v>39082.04210526315</v>
      </c>
      <c r="Q90" s="3" t="s">
        <v>1</v>
      </c>
    </row>
    <row r="91" spans="1:17" ht="12">
      <c r="A91" s="10"/>
      <c r="B91" s="14" t="s">
        <v>33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7" t="s">
        <v>29</v>
      </c>
      <c r="N91" s="17" t="s">
        <v>29</v>
      </c>
      <c r="O91" s="10">
        <f t="shared" si="8"/>
        <v>0</v>
      </c>
      <c r="P91" s="10">
        <f t="shared" si="9"/>
        <v>0</v>
      </c>
      <c r="Q91" s="3" t="s">
        <v>1</v>
      </c>
    </row>
    <row r="92" spans="1:17" ht="12">
      <c r="A92" s="10"/>
      <c r="B92" s="14" t="s">
        <v>34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7" t="s">
        <v>29</v>
      </c>
      <c r="N92" s="17" t="s">
        <v>29</v>
      </c>
      <c r="O92" s="10">
        <f t="shared" si="8"/>
        <v>0</v>
      </c>
      <c r="P92" s="10">
        <f t="shared" si="9"/>
        <v>0</v>
      </c>
      <c r="Q92" s="3" t="s">
        <v>1</v>
      </c>
    </row>
    <row r="93" spans="1:17" ht="12">
      <c r="A93" s="10"/>
      <c r="B93" s="14" t="s">
        <v>35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>
        <v>4583</v>
      </c>
      <c r="N93" s="11">
        <v>34274</v>
      </c>
      <c r="O93" s="10">
        <f t="shared" si="8"/>
        <v>4583</v>
      </c>
      <c r="P93" s="10">
        <f t="shared" si="9"/>
        <v>34274</v>
      </c>
      <c r="Q93" s="3" t="s">
        <v>1</v>
      </c>
    </row>
    <row r="94" spans="2:17" ht="12">
      <c r="B94" s="14" t="s">
        <v>36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0">
        <f t="shared" si="8"/>
        <v>0</v>
      </c>
      <c r="P94" s="10">
        <f t="shared" si="9"/>
        <v>0</v>
      </c>
      <c r="Q94" s="3" t="s">
        <v>1</v>
      </c>
    </row>
    <row r="95" spans="1:17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L95" s="10"/>
      <c r="M95" s="10"/>
      <c r="N95" s="10"/>
      <c r="O95" s="10"/>
      <c r="P95" s="10"/>
      <c r="Q95" s="3" t="s">
        <v>1</v>
      </c>
    </row>
    <row r="96" spans="1:17" ht="12">
      <c r="A96" s="10"/>
      <c r="B96" s="14" t="s">
        <v>37</v>
      </c>
      <c r="C96" s="10">
        <f>SUM(C87:C94)</f>
        <v>1966</v>
      </c>
      <c r="D96" s="10">
        <f>IF(C96&gt;0,(C87*D87+C88*D88+C89*D89+C90*D90+C91*D91+C92*D92+C93*D93+C94*D94)/C96,0)</f>
        <v>55197.00050864698</v>
      </c>
      <c r="E96" s="10">
        <f>SUM(E87:E94)</f>
        <v>1707</v>
      </c>
      <c r="F96" s="10">
        <f>IF(E96&gt;0,(E87*F87+E88*F88+E89*F89+E90*F90+E91*F91+E92*F92+E93*F93+E94*F94)/E96,0)</f>
        <v>39746.574053895754</v>
      </c>
      <c r="G96" s="10">
        <f>SUM(G87:G94)</f>
        <v>1325</v>
      </c>
      <c r="H96" s="10">
        <f>IF(G96&gt;0,(G87*H87+G88*H88+G89*H89+G90*H90+G91*H91+G92*H92+G93*H93+G94*H94)/G96,0)</f>
        <v>36583.8716981132</v>
      </c>
      <c r="I96" s="10">
        <f>SUM(I87:I94)</f>
        <v>233</v>
      </c>
      <c r="J96" s="10">
        <f>IF(I96&gt;0,(I87*J87+I88*J88+I89*J89+I90*J90+I91*J91+I92*J92+I93*J93+I94*J94)/I96,0)</f>
        <v>27678.145922746757</v>
      </c>
      <c r="K96" s="10">
        <f>SUM(K87:K94)</f>
        <v>0</v>
      </c>
      <c r="L96" s="10">
        <f>IF(K96&gt;0,(K87*L87+K88*L88+K89*L89+K90*L90+K91*L91+K92*L92+K93*L93+K94*L94)/K96,0)</f>
        <v>0</v>
      </c>
      <c r="M96" s="10">
        <f>SUM(M87:M94)</f>
        <v>4583</v>
      </c>
      <c r="N96" s="10">
        <f>IF(M96&gt;0,(M87*N87+M88*N88+M89*N89+M90*N90+M91*N91+M92*N92+M93*N93+M94*N94)/M96,0)</f>
        <v>34274</v>
      </c>
      <c r="O96" s="18">
        <f>IF((C96+E96+G96+I96+K96+M96)=SUM(O87:O94),SUM(O87:O94),#VALUE!)</f>
        <v>9814</v>
      </c>
      <c r="P96" s="18">
        <f>IF(O96&gt;0,(O87*P87+O88*P88+O89*P89+O90*P90+O91*P91+O92*P92+O93*P93+O94*P94)/O96,0)</f>
        <v>39572.55807112288</v>
      </c>
      <c r="Q96" s="3" t="s">
        <v>1</v>
      </c>
    </row>
    <row r="97" spans="1:17" ht="12">
      <c r="A97" s="10"/>
      <c r="B97" s="17" t="s">
        <v>38</v>
      </c>
      <c r="C97" s="17" t="s">
        <v>38</v>
      </c>
      <c r="D97" s="17" t="s">
        <v>38</v>
      </c>
      <c r="E97" s="17" t="s">
        <v>38</v>
      </c>
      <c r="F97" s="17" t="s">
        <v>38</v>
      </c>
      <c r="G97" s="17" t="s">
        <v>38</v>
      </c>
      <c r="H97" s="17" t="s">
        <v>38</v>
      </c>
      <c r="I97" s="17" t="s">
        <v>38</v>
      </c>
      <c r="J97" s="17" t="s">
        <v>38</v>
      </c>
      <c r="K97" s="17" t="s">
        <v>38</v>
      </c>
      <c r="L97" s="17" t="s">
        <v>38</v>
      </c>
      <c r="M97" s="17" t="s">
        <v>38</v>
      </c>
      <c r="N97" s="17" t="s">
        <v>38</v>
      </c>
      <c r="O97" s="17" t="s">
        <v>38</v>
      </c>
      <c r="P97" s="17" t="s">
        <v>38</v>
      </c>
      <c r="Q97" s="3" t="s">
        <v>1</v>
      </c>
    </row>
    <row r="98" spans="1:17" ht="12">
      <c r="A98" s="16" t="s">
        <v>43</v>
      </c>
      <c r="B98" s="14" t="s">
        <v>39</v>
      </c>
      <c r="C98" s="10"/>
      <c r="D98" s="10"/>
      <c r="E98" s="10"/>
      <c r="F98" s="10"/>
      <c r="G98" s="10"/>
      <c r="H98" s="10"/>
      <c r="I98" s="10"/>
      <c r="J98" s="10"/>
      <c r="M98" s="10"/>
      <c r="N98" s="10"/>
      <c r="O98" s="10"/>
      <c r="P98" s="10"/>
      <c r="Q98" s="3" t="s">
        <v>1</v>
      </c>
    </row>
    <row r="99" spans="1:17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M99" s="10"/>
      <c r="N99" s="10"/>
      <c r="O99" s="10"/>
      <c r="P99" s="10"/>
      <c r="Q99" s="3" t="s">
        <v>1</v>
      </c>
    </row>
    <row r="100" spans="1:17" ht="12">
      <c r="A100" s="10"/>
      <c r="B100" s="14" t="s">
        <v>28</v>
      </c>
      <c r="C100" s="11">
        <v>478</v>
      </c>
      <c r="D100" s="11">
        <v>69598.1427824268</v>
      </c>
      <c r="E100" s="11">
        <v>394</v>
      </c>
      <c r="F100" s="11">
        <v>51309.5634517766</v>
      </c>
      <c r="G100" s="11">
        <v>306</v>
      </c>
      <c r="H100" s="11">
        <v>45968.9705882353</v>
      </c>
      <c r="I100" s="11">
        <v>38</v>
      </c>
      <c r="J100" s="11">
        <v>44338.1578947368</v>
      </c>
      <c r="K100" s="11">
        <v>0</v>
      </c>
      <c r="L100" s="11"/>
      <c r="M100" s="17" t="s">
        <v>29</v>
      </c>
      <c r="N100" s="17" t="s">
        <v>29</v>
      </c>
      <c r="O100" s="10">
        <f aca="true" t="shared" si="10" ref="O100:O107">C100+E100+G100+I100+K100+M100</f>
        <v>1216</v>
      </c>
      <c r="P100" s="10">
        <f aca="true" t="shared" si="11" ref="P100:P107">IF(O100&gt;0,(C100*D100+E100*F100+G100*H100+I100*J100+K100*L100+M100*N100)/O100,0)</f>
        <v>56936.87109374999</v>
      </c>
      <c r="Q100" s="3" t="s">
        <v>1</v>
      </c>
    </row>
    <row r="101" spans="1:17" ht="12">
      <c r="A101" s="10"/>
      <c r="B101" s="14" t="s">
        <v>30</v>
      </c>
      <c r="C101" s="11">
        <v>86</v>
      </c>
      <c r="D101" s="11">
        <v>78239.7441860465</v>
      </c>
      <c r="E101" s="11">
        <v>50</v>
      </c>
      <c r="F101" s="11">
        <v>54034.32</v>
      </c>
      <c r="G101" s="11">
        <v>47</v>
      </c>
      <c r="H101" s="11">
        <v>46121.2340425532</v>
      </c>
      <c r="I101" s="11">
        <v>36</v>
      </c>
      <c r="J101" s="11">
        <v>35252.8055555556</v>
      </c>
      <c r="K101" s="11">
        <v>0</v>
      </c>
      <c r="L101" s="11"/>
      <c r="M101" s="17" t="s">
        <v>29</v>
      </c>
      <c r="N101" s="17" t="s">
        <v>29</v>
      </c>
      <c r="O101" s="10">
        <f t="shared" si="10"/>
        <v>219</v>
      </c>
      <c r="P101" s="10">
        <f t="shared" si="11"/>
        <v>58754.03196347033</v>
      </c>
      <c r="Q101" s="3" t="s">
        <v>1</v>
      </c>
    </row>
    <row r="102" spans="1:17" ht="12">
      <c r="A102" s="10"/>
      <c r="B102" s="14" t="s">
        <v>31</v>
      </c>
      <c r="C102" s="11">
        <v>57</v>
      </c>
      <c r="D102" s="11">
        <v>77078.8771929825</v>
      </c>
      <c r="E102" s="11">
        <v>42</v>
      </c>
      <c r="F102" s="11">
        <v>57765.880952381</v>
      </c>
      <c r="G102" s="11">
        <v>7</v>
      </c>
      <c r="H102" s="11">
        <v>41628.5714285714</v>
      </c>
      <c r="I102" s="11">
        <v>31</v>
      </c>
      <c r="J102" s="11">
        <v>36856.1290322581</v>
      </c>
      <c r="K102" s="11">
        <v>0</v>
      </c>
      <c r="L102" s="7"/>
      <c r="M102" s="17" t="s">
        <v>29</v>
      </c>
      <c r="N102" s="17" t="s">
        <v>29</v>
      </c>
      <c r="O102" s="10">
        <f t="shared" si="10"/>
        <v>137</v>
      </c>
      <c r="P102" s="10">
        <f t="shared" si="11"/>
        <v>60245.27737226281</v>
      </c>
      <c r="Q102" s="3" t="s">
        <v>1</v>
      </c>
    </row>
    <row r="103" spans="1:17" ht="12">
      <c r="A103" s="10"/>
      <c r="B103" s="14" t="s">
        <v>32</v>
      </c>
      <c r="C103" s="11">
        <v>34</v>
      </c>
      <c r="D103" s="11">
        <v>60631.6764705882</v>
      </c>
      <c r="E103" s="11">
        <v>26</v>
      </c>
      <c r="F103" s="11">
        <v>53047.3846153846</v>
      </c>
      <c r="G103" s="11">
        <v>37</v>
      </c>
      <c r="H103" s="11">
        <v>41032.5405405405</v>
      </c>
      <c r="I103" s="11">
        <v>7</v>
      </c>
      <c r="J103" s="11">
        <v>32151.2857142857</v>
      </c>
      <c r="K103" s="11">
        <v>0</v>
      </c>
      <c r="L103" s="11"/>
      <c r="M103" s="17" t="s">
        <v>29</v>
      </c>
      <c r="N103" s="17" t="s">
        <v>29</v>
      </c>
      <c r="O103" s="10">
        <f t="shared" si="10"/>
        <v>104</v>
      </c>
      <c r="P103" s="10">
        <f t="shared" si="11"/>
        <v>49845.88461538459</v>
      </c>
      <c r="Q103" s="3" t="s">
        <v>1</v>
      </c>
    </row>
    <row r="104" spans="1:17" ht="12">
      <c r="A104" s="10"/>
      <c r="B104" s="14" t="s">
        <v>33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7" t="s">
        <v>29</v>
      </c>
      <c r="N104" s="17" t="s">
        <v>29</v>
      </c>
      <c r="O104" s="10">
        <f t="shared" si="10"/>
        <v>0</v>
      </c>
      <c r="P104" s="10">
        <f t="shared" si="11"/>
        <v>0</v>
      </c>
      <c r="Q104" s="3" t="s">
        <v>1</v>
      </c>
    </row>
    <row r="105" spans="1:17" ht="12">
      <c r="A105" s="10"/>
      <c r="B105" s="14" t="s">
        <v>34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7" t="s">
        <v>29</v>
      </c>
      <c r="N105" s="17" t="s">
        <v>29</v>
      </c>
      <c r="O105" s="10">
        <f t="shared" si="10"/>
        <v>0</v>
      </c>
      <c r="P105" s="10">
        <f t="shared" si="11"/>
        <v>0</v>
      </c>
      <c r="Q105" s="3" t="s">
        <v>1</v>
      </c>
    </row>
    <row r="106" spans="1:17" ht="12">
      <c r="A106" s="10"/>
      <c r="B106" s="14" t="s">
        <v>35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0">
        <f t="shared" si="10"/>
        <v>0</v>
      </c>
      <c r="P106" s="10">
        <f t="shared" si="11"/>
        <v>0</v>
      </c>
      <c r="Q106" s="3" t="s">
        <v>1</v>
      </c>
    </row>
    <row r="107" spans="2:17" ht="12">
      <c r="B107" s="14" t="s">
        <v>36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0">
        <f t="shared" si="10"/>
        <v>0</v>
      </c>
      <c r="P107" s="10">
        <f t="shared" si="11"/>
        <v>0</v>
      </c>
      <c r="Q107" s="3" t="s">
        <v>1</v>
      </c>
    </row>
    <row r="108" spans="1:17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3" t="s">
        <v>1</v>
      </c>
    </row>
    <row r="109" spans="1:17" ht="12">
      <c r="A109" s="10"/>
      <c r="B109" s="14" t="s">
        <v>40</v>
      </c>
      <c r="C109" s="10">
        <f>SUM(C100:C107)</f>
        <v>655</v>
      </c>
      <c r="D109" s="10">
        <f>IF(C109&gt;0,(C100*D100+C101*D101+C102*D102+C103*D103+C104*D104+C105*D105+C106*D106+C107*D107)/C109,0)</f>
        <v>70918.3255725191</v>
      </c>
      <c r="E109" s="10">
        <f>SUM(E100:E107)</f>
        <v>512</v>
      </c>
      <c r="F109" s="10">
        <f>IF(E109&gt;0,(E100*F100+E101*F101+E102*F102+E103*F103+E104*F104+E105*F105+E106*F106+E107*F107)/E109,0)</f>
        <v>52193.52148437496</v>
      </c>
      <c r="G109" s="10">
        <f>SUM(G100:G107)</f>
        <v>397</v>
      </c>
      <c r="H109" s="10">
        <f>IF(G109&gt;0,(G100*H100+G101*H101+G102*H102+G103*H103+G104*H104+G105*H105+G106*H106+G107*H107)/G109,0)</f>
        <v>45450.39546599497</v>
      </c>
      <c r="I109" s="10">
        <f>SUM(I100:I107)</f>
        <v>112</v>
      </c>
      <c r="J109" s="10">
        <f>IF(I109&gt;0,(I100*J100+I101*J101+I102*J102+I103*J103+I104*J104+I105*J105+I106*J106+I107*J107)/I109,0)</f>
        <v>38585.26785714287</v>
      </c>
      <c r="K109" s="10">
        <f>SUM(K100:K107)</f>
        <v>0</v>
      </c>
      <c r="L109" s="10">
        <f>IF(K109&gt;0,(K100*L100+K101*L101+K102*L102+K103*L103+K104*L104+K105*L105+K106*L106+K107*L107)/K109,0)</f>
        <v>0</v>
      </c>
      <c r="M109" s="10">
        <f>SUM(M100:M107)</f>
        <v>0</v>
      </c>
      <c r="N109" s="10">
        <f>IF(M109&gt;0,(M100*N100+M101*N101+M102*N102+M103*N103+M104*N104+M105*N105+M106*N106+M107*N107)/M109,0)</f>
        <v>0</v>
      </c>
      <c r="O109" s="18">
        <f>IF((C109+E109+G109+I109+K109+M109)=SUM(O100:O107),SUM(O100:O107),#VALUE!)</f>
        <v>1676</v>
      </c>
      <c r="P109" s="18">
        <f>IF(O109&gt;0,(O100*P100+O101*P101+O102*P102+O103*P103+O104*P104+O105*P105+O106*P106+O107*P107)/O109,0)</f>
        <v>57004.73940930787</v>
      </c>
      <c r="Q109" s="3" t="s">
        <v>1</v>
      </c>
    </row>
    <row r="110" spans="1:17" ht="12">
      <c r="A110" s="10"/>
      <c r="B110" s="17" t="s">
        <v>38</v>
      </c>
      <c r="C110" s="17" t="s">
        <v>38</v>
      </c>
      <c r="D110" s="17" t="s">
        <v>38</v>
      </c>
      <c r="E110" s="17" t="s">
        <v>38</v>
      </c>
      <c r="F110" s="17" t="s">
        <v>38</v>
      </c>
      <c r="G110" s="17" t="s">
        <v>38</v>
      </c>
      <c r="H110" s="17" t="s">
        <v>38</v>
      </c>
      <c r="I110" s="17" t="s">
        <v>38</v>
      </c>
      <c r="J110" s="17" t="s">
        <v>38</v>
      </c>
      <c r="K110" s="17" t="s">
        <v>38</v>
      </c>
      <c r="L110" s="17" t="s">
        <v>38</v>
      </c>
      <c r="M110" s="17" t="s">
        <v>38</v>
      </c>
      <c r="N110" s="17" t="s">
        <v>38</v>
      </c>
      <c r="O110" s="17" t="s">
        <v>38</v>
      </c>
      <c r="P110" s="17" t="s">
        <v>38</v>
      </c>
      <c r="Q110" s="3" t="s">
        <v>1</v>
      </c>
    </row>
    <row r="111" spans="1:17" ht="12">
      <c r="A111" s="10"/>
      <c r="B111" s="14" t="s">
        <v>23</v>
      </c>
      <c r="C111" s="14" t="s">
        <v>15</v>
      </c>
      <c r="D111" s="14" t="s">
        <v>15</v>
      </c>
      <c r="E111" s="14" t="s">
        <v>15</v>
      </c>
      <c r="F111" s="14" t="s">
        <v>15</v>
      </c>
      <c r="G111" s="14" t="s">
        <v>15</v>
      </c>
      <c r="H111" s="14" t="s">
        <v>15</v>
      </c>
      <c r="I111" s="14" t="s">
        <v>15</v>
      </c>
      <c r="J111" s="14" t="s">
        <v>15</v>
      </c>
      <c r="M111" s="14" t="s">
        <v>15</v>
      </c>
      <c r="N111" s="14" t="s">
        <v>15</v>
      </c>
      <c r="O111" s="14" t="s">
        <v>15</v>
      </c>
      <c r="P111" s="14" t="s">
        <v>15</v>
      </c>
      <c r="Q111" s="3" t="s">
        <v>1</v>
      </c>
    </row>
    <row r="112" spans="1:17" ht="12">
      <c r="A112" s="11"/>
      <c r="B112" s="14" t="s">
        <v>23</v>
      </c>
      <c r="C112" s="10"/>
      <c r="D112" s="10"/>
      <c r="E112" s="10"/>
      <c r="F112" s="10"/>
      <c r="G112" s="10"/>
      <c r="H112" s="10"/>
      <c r="I112" s="10"/>
      <c r="J112" s="10"/>
      <c r="M112" s="10"/>
      <c r="N112" s="10"/>
      <c r="O112" s="10"/>
      <c r="P112" s="10"/>
      <c r="Q112" s="3" t="s">
        <v>1</v>
      </c>
    </row>
    <row r="113" spans="1:17" ht="12">
      <c r="A113" s="10"/>
      <c r="B113" s="14" t="s">
        <v>23</v>
      </c>
      <c r="C113" s="14" t="s">
        <v>16</v>
      </c>
      <c r="D113" s="10"/>
      <c r="E113" s="14" t="s">
        <v>17</v>
      </c>
      <c r="F113" s="10"/>
      <c r="G113" s="14" t="s">
        <v>18</v>
      </c>
      <c r="H113" s="10"/>
      <c r="I113" s="14" t="s">
        <v>19</v>
      </c>
      <c r="J113" s="10"/>
      <c r="K113" s="1" t="s">
        <v>20</v>
      </c>
      <c r="M113" s="14" t="s">
        <v>21</v>
      </c>
      <c r="N113" s="10"/>
      <c r="O113" s="14" t="s">
        <v>22</v>
      </c>
      <c r="P113" s="10"/>
      <c r="Q113" s="3" t="s">
        <v>1</v>
      </c>
    </row>
    <row r="114" spans="1:17" ht="12">
      <c r="A114" s="10"/>
      <c r="B114" s="14" t="s">
        <v>23</v>
      </c>
      <c r="C114" s="15" t="s">
        <v>24</v>
      </c>
      <c r="D114" s="15" t="s">
        <v>25</v>
      </c>
      <c r="E114" s="15" t="s">
        <v>24</v>
      </c>
      <c r="F114" s="15" t="s">
        <v>25</v>
      </c>
      <c r="G114" s="15" t="s">
        <v>24</v>
      </c>
      <c r="H114" s="15" t="s">
        <v>25</v>
      </c>
      <c r="I114" s="15" t="s">
        <v>24</v>
      </c>
      <c r="J114" s="15" t="s">
        <v>25</v>
      </c>
      <c r="K114" s="15" t="s">
        <v>24</v>
      </c>
      <c r="L114" s="15" t="s">
        <v>25</v>
      </c>
      <c r="M114" s="15" t="s">
        <v>24</v>
      </c>
      <c r="N114" s="15" t="s">
        <v>25</v>
      </c>
      <c r="O114" s="15" t="s">
        <v>24</v>
      </c>
      <c r="P114" s="15" t="s">
        <v>25</v>
      </c>
      <c r="Q114" s="3" t="s">
        <v>1</v>
      </c>
    </row>
    <row r="115" spans="1:17" ht="12">
      <c r="A115" s="16" t="s">
        <v>44</v>
      </c>
      <c r="B115" s="14" t="s">
        <v>27</v>
      </c>
      <c r="C115" s="10"/>
      <c r="D115" s="10"/>
      <c r="E115" s="10"/>
      <c r="F115" s="10"/>
      <c r="G115" s="10"/>
      <c r="H115" s="10"/>
      <c r="I115" s="10"/>
      <c r="J115" s="10"/>
      <c r="M115" s="10"/>
      <c r="N115" s="10"/>
      <c r="O115" s="10"/>
      <c r="P115" s="10"/>
      <c r="Q115" s="3" t="s">
        <v>1</v>
      </c>
    </row>
    <row r="116" spans="1:17" ht="12">
      <c r="A116" s="10"/>
      <c r="B116" s="14" t="s">
        <v>23</v>
      </c>
      <c r="C116" s="10"/>
      <c r="D116" s="10"/>
      <c r="E116" s="10"/>
      <c r="F116" s="10"/>
      <c r="G116" s="10"/>
      <c r="H116" s="10"/>
      <c r="I116" s="10"/>
      <c r="J116" s="10"/>
      <c r="M116" s="10"/>
      <c r="N116" s="10"/>
      <c r="O116" s="10"/>
      <c r="P116" s="10"/>
      <c r="Q116" s="3" t="s">
        <v>1</v>
      </c>
    </row>
    <row r="117" spans="1:17" ht="12">
      <c r="A117" s="10"/>
      <c r="B117" s="14" t="s">
        <v>28</v>
      </c>
      <c r="C117" s="11">
        <v>581</v>
      </c>
      <c r="D117" s="11">
        <v>60257</v>
      </c>
      <c r="E117" s="11">
        <v>483</v>
      </c>
      <c r="F117" s="11">
        <v>42866</v>
      </c>
      <c r="G117" s="11">
        <v>324</v>
      </c>
      <c r="H117" s="11">
        <v>37185</v>
      </c>
      <c r="I117" s="11">
        <v>130</v>
      </c>
      <c r="J117" s="11">
        <v>34752</v>
      </c>
      <c r="K117" s="11"/>
      <c r="L117" s="11"/>
      <c r="M117" s="17" t="s">
        <v>29</v>
      </c>
      <c r="N117" s="17" t="s">
        <v>29</v>
      </c>
      <c r="O117" s="18">
        <f aca="true" t="shared" si="12" ref="O117:O124">C117+E117+G117+I117+K117+M117</f>
        <v>1518</v>
      </c>
      <c r="P117" s="18">
        <f aca="true" t="shared" si="13" ref="P117:P124">IF(O117&gt;0,(C117*D117+E117*F117+G117*H117+I117*J117+K117*L117+M117*N117)/O117,0)</f>
        <v>47614.81884057971</v>
      </c>
      <c r="Q117" s="3" t="s">
        <v>1</v>
      </c>
    </row>
    <row r="118" spans="1:17" ht="12">
      <c r="A118" s="10"/>
      <c r="B118" s="14" t="s">
        <v>30</v>
      </c>
      <c r="C118" s="11">
        <v>505</v>
      </c>
      <c r="D118" s="11">
        <v>63301</v>
      </c>
      <c r="E118" s="11">
        <v>465</v>
      </c>
      <c r="F118" s="11">
        <v>47121</v>
      </c>
      <c r="G118" s="11">
        <v>353</v>
      </c>
      <c r="H118" s="11">
        <v>41419</v>
      </c>
      <c r="I118" s="11">
        <v>60</v>
      </c>
      <c r="J118" s="11">
        <v>30087</v>
      </c>
      <c r="K118" s="11"/>
      <c r="L118" s="11"/>
      <c r="M118" s="17" t="s">
        <v>29</v>
      </c>
      <c r="N118" s="17" t="s">
        <v>29</v>
      </c>
      <c r="O118" s="18">
        <f t="shared" si="12"/>
        <v>1383</v>
      </c>
      <c r="P118" s="18">
        <f t="shared" si="13"/>
        <v>50834.704989154015</v>
      </c>
      <c r="Q118" s="3" t="s">
        <v>1</v>
      </c>
    </row>
    <row r="119" spans="1:17" ht="12">
      <c r="A119" s="10"/>
      <c r="B119" s="14" t="s">
        <v>31</v>
      </c>
      <c r="C119" s="11">
        <v>103</v>
      </c>
      <c r="D119" s="11">
        <v>47901</v>
      </c>
      <c r="E119" s="11">
        <v>113</v>
      </c>
      <c r="F119" s="11">
        <v>39249</v>
      </c>
      <c r="G119" s="11">
        <v>186</v>
      </c>
      <c r="H119" s="11">
        <v>32772</v>
      </c>
      <c r="I119" s="11">
        <v>57</v>
      </c>
      <c r="J119" s="11">
        <v>25846</v>
      </c>
      <c r="K119" s="11"/>
      <c r="L119" s="7"/>
      <c r="M119" s="17" t="s">
        <v>29</v>
      </c>
      <c r="N119" s="17" t="s">
        <v>29</v>
      </c>
      <c r="O119" s="18">
        <f t="shared" si="12"/>
        <v>459</v>
      </c>
      <c r="P119" s="18">
        <f t="shared" si="13"/>
        <v>36901.424836601305</v>
      </c>
      <c r="Q119" s="3" t="s">
        <v>1</v>
      </c>
    </row>
    <row r="120" spans="1:17" ht="12">
      <c r="A120" s="10"/>
      <c r="B120" s="14" t="s">
        <v>32</v>
      </c>
      <c r="C120" s="11">
        <v>229</v>
      </c>
      <c r="D120" s="11">
        <v>45762</v>
      </c>
      <c r="E120" s="11">
        <v>164</v>
      </c>
      <c r="F120" s="11">
        <v>37691</v>
      </c>
      <c r="G120" s="11">
        <v>224</v>
      </c>
      <c r="H120" s="11">
        <v>34470</v>
      </c>
      <c r="I120" s="11">
        <v>49</v>
      </c>
      <c r="J120" s="11">
        <v>26858</v>
      </c>
      <c r="K120" s="11"/>
      <c r="L120" s="11"/>
      <c r="M120" s="17" t="s">
        <v>29</v>
      </c>
      <c r="N120" s="17" t="s">
        <v>29</v>
      </c>
      <c r="O120" s="18">
        <f t="shared" si="12"/>
        <v>666</v>
      </c>
      <c r="P120" s="18">
        <f t="shared" si="13"/>
        <v>38585.801801801805</v>
      </c>
      <c r="Q120" s="3" t="s">
        <v>1</v>
      </c>
    </row>
    <row r="121" spans="1:17" ht="12">
      <c r="A121" s="10"/>
      <c r="B121" s="14" t="s">
        <v>33</v>
      </c>
      <c r="C121" s="11">
        <v>311</v>
      </c>
      <c r="D121" s="11">
        <v>45983</v>
      </c>
      <c r="E121" s="11">
        <v>305</v>
      </c>
      <c r="F121" s="11">
        <v>39503</v>
      </c>
      <c r="G121" s="11">
        <v>349</v>
      </c>
      <c r="H121" s="11">
        <v>33640</v>
      </c>
      <c r="I121" s="11">
        <v>56</v>
      </c>
      <c r="J121" s="11">
        <v>27422</v>
      </c>
      <c r="K121" s="11"/>
      <c r="L121" s="11"/>
      <c r="M121" s="17" t="s">
        <v>29</v>
      </c>
      <c r="N121" s="17" t="s">
        <v>29</v>
      </c>
      <c r="O121" s="18">
        <f t="shared" si="12"/>
        <v>1021</v>
      </c>
      <c r="P121" s="18">
        <f t="shared" si="13"/>
        <v>38810.10773751224</v>
      </c>
      <c r="Q121" s="3" t="s">
        <v>1</v>
      </c>
    </row>
    <row r="122" spans="1:17" ht="12">
      <c r="A122" s="10"/>
      <c r="B122" s="14" t="s">
        <v>34</v>
      </c>
      <c r="C122" s="11">
        <v>109</v>
      </c>
      <c r="D122" s="11">
        <v>46330</v>
      </c>
      <c r="E122" s="11">
        <v>88</v>
      </c>
      <c r="F122" s="11">
        <v>36810</v>
      </c>
      <c r="G122" s="11">
        <v>142</v>
      </c>
      <c r="H122" s="11">
        <v>32444</v>
      </c>
      <c r="I122" s="11">
        <v>33</v>
      </c>
      <c r="J122" s="11">
        <v>29610</v>
      </c>
      <c r="K122" s="11"/>
      <c r="L122" s="11"/>
      <c r="M122" s="17" t="s">
        <v>29</v>
      </c>
      <c r="N122" s="17" t="s">
        <v>29</v>
      </c>
      <c r="O122" s="18">
        <f t="shared" si="12"/>
        <v>372</v>
      </c>
      <c r="P122" s="18">
        <f t="shared" si="13"/>
        <v>37294.16129032258</v>
      </c>
      <c r="Q122" s="3" t="s">
        <v>1</v>
      </c>
    </row>
    <row r="123" spans="1:17" ht="12">
      <c r="A123" s="10"/>
      <c r="B123" s="14" t="s">
        <v>35</v>
      </c>
      <c r="C123" s="11">
        <v>155</v>
      </c>
      <c r="D123" s="11">
        <v>41026</v>
      </c>
      <c r="E123" s="11">
        <v>271</v>
      </c>
      <c r="F123" s="11">
        <v>36067</v>
      </c>
      <c r="G123" s="11">
        <v>369</v>
      </c>
      <c r="H123" s="11">
        <v>30836</v>
      </c>
      <c r="I123" s="11">
        <v>212</v>
      </c>
      <c r="J123" s="11">
        <v>26897</v>
      </c>
      <c r="K123" s="11"/>
      <c r="L123" s="11"/>
      <c r="M123" s="11"/>
      <c r="N123" s="11"/>
      <c r="O123" s="18">
        <f t="shared" si="12"/>
        <v>1007</v>
      </c>
      <c r="P123" s="18">
        <f t="shared" si="13"/>
        <v>32982.954319761666</v>
      </c>
      <c r="Q123" s="3" t="s">
        <v>1</v>
      </c>
    </row>
    <row r="124" spans="2:17" ht="12">
      <c r="B124" s="14" t="s">
        <v>36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>
        <v>42</v>
      </c>
      <c r="N124" s="11">
        <v>21381.9047619048</v>
      </c>
      <c r="O124" s="18">
        <f t="shared" si="12"/>
        <v>42</v>
      </c>
      <c r="P124" s="18">
        <f t="shared" si="13"/>
        <v>21381.9047619048</v>
      </c>
      <c r="Q124" s="3" t="s">
        <v>1</v>
      </c>
    </row>
    <row r="125" spans="1:17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M125" s="10"/>
      <c r="N125" s="10"/>
      <c r="O125" s="18"/>
      <c r="P125" s="18"/>
      <c r="Q125" s="3" t="s">
        <v>1</v>
      </c>
    </row>
    <row r="126" spans="1:17" ht="12">
      <c r="A126" s="10"/>
      <c r="B126" s="14" t="s">
        <v>37</v>
      </c>
      <c r="C126" s="10">
        <f>SUM(C117:C124)</f>
        <v>1993</v>
      </c>
      <c r="D126" s="10">
        <f>IF(C126&gt;0,(C117*D117+C118*D118+C119*D119+C120*D120+C121*D121+C122*D122+C123*D123+C124*D124)/C126,0)</f>
        <v>54239.50627195183</v>
      </c>
      <c r="E126" s="10">
        <f>SUM(E117:E124)</f>
        <v>1889</v>
      </c>
      <c r="F126" s="10">
        <f>IF(E126&gt;0,(E117*F117+E118*F118+E119*F119+E120*F120+E121*F121+E122*F122+E123*F123+E124*F124)/E126,0)</f>
        <v>41447.25039703547</v>
      </c>
      <c r="G126" s="10">
        <f>SUM(G117:G124)</f>
        <v>1947</v>
      </c>
      <c r="H126" s="10">
        <f>IF(G126&gt;0,(G117*H117+G118*H118+G119*H119+G120*H120+G121*H121+G122*H122+G123*H123+G124*H124)/G126,0)</f>
        <v>35034.21212121212</v>
      </c>
      <c r="I126" s="10">
        <f>SUM(I117:I124)</f>
        <v>597</v>
      </c>
      <c r="J126" s="10">
        <f>IF(I126&gt;0,(I117*J117+I118*J118+I119*J119+I120*J120+I121*J121+I122*J122+I123*J123+I124*J124)/I126,0)</f>
        <v>29023.735343383585</v>
      </c>
      <c r="K126" s="10">
        <f>SUM(K117:K124)</f>
        <v>0</v>
      </c>
      <c r="L126" s="10">
        <f>IF(K126&gt;0,(K117*L117+K118*L118+K119*L119+K120*L120+K121*L121+K122*L122+K123*L123+K124*L124)/K126,0)</f>
        <v>0</v>
      </c>
      <c r="M126" s="10">
        <f>SUM(M117:M124)</f>
        <v>42</v>
      </c>
      <c r="N126" s="10">
        <f>IF(M126&gt;0,(M117*N117+M118*N118+M119*N119+M120*N120+M121*N121+M122*N122+M123*N123+M124*N124)/M126,0)</f>
        <v>21381.9047619048</v>
      </c>
      <c r="O126" s="18">
        <f>IF((C126+E126+G126+I126+K126+M126)=SUM(O117:O124),SUM(O117:O124),#VALUE!)</f>
        <v>6468</v>
      </c>
      <c r="P126" s="18">
        <f>IF(O126&gt;0,(O117*P117+O118*P118+O119*P119+O120*P120+O121*P121+O122*P122+O123*P123+O124*P124)/O126,0)</f>
        <v>42181.51097711812</v>
      </c>
      <c r="Q126" s="3" t="s">
        <v>1</v>
      </c>
    </row>
    <row r="127" spans="1:17" ht="12">
      <c r="A127" s="10"/>
      <c r="B127" s="17" t="s">
        <v>38</v>
      </c>
      <c r="C127" s="17" t="s">
        <v>38</v>
      </c>
      <c r="D127" s="17" t="s">
        <v>38</v>
      </c>
      <c r="E127" s="17" t="s">
        <v>38</v>
      </c>
      <c r="F127" s="17" t="s">
        <v>38</v>
      </c>
      <c r="G127" s="17" t="s">
        <v>38</v>
      </c>
      <c r="H127" s="17" t="s">
        <v>38</v>
      </c>
      <c r="I127" s="17" t="s">
        <v>38</v>
      </c>
      <c r="J127" s="17" t="s">
        <v>38</v>
      </c>
      <c r="K127" s="17" t="s">
        <v>38</v>
      </c>
      <c r="L127" s="17" t="s">
        <v>38</v>
      </c>
      <c r="M127" s="17" t="s">
        <v>38</v>
      </c>
      <c r="N127" s="17" t="s">
        <v>38</v>
      </c>
      <c r="O127" s="17" t="s">
        <v>38</v>
      </c>
      <c r="P127" s="17" t="s">
        <v>38</v>
      </c>
      <c r="Q127" s="3" t="s">
        <v>1</v>
      </c>
    </row>
    <row r="128" spans="1:17" ht="12">
      <c r="A128" s="16" t="s">
        <v>44</v>
      </c>
      <c r="B128" s="14" t="s">
        <v>39</v>
      </c>
      <c r="C128" s="10"/>
      <c r="D128" s="10"/>
      <c r="E128" s="10"/>
      <c r="F128" s="10"/>
      <c r="G128" s="10"/>
      <c r="H128" s="10"/>
      <c r="I128" s="10"/>
      <c r="J128" s="10"/>
      <c r="M128" s="10"/>
      <c r="N128" s="10"/>
      <c r="O128" s="10"/>
      <c r="P128" s="10"/>
      <c r="Q128" s="3" t="s">
        <v>1</v>
      </c>
    </row>
    <row r="129" spans="1:17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M129" s="10"/>
      <c r="N129" s="10"/>
      <c r="O129" s="10"/>
      <c r="P129" s="10"/>
      <c r="Q129" s="3" t="s">
        <v>1</v>
      </c>
    </row>
    <row r="130" spans="1:17" ht="12">
      <c r="A130" s="10"/>
      <c r="B130" s="14" t="s">
        <v>28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7" t="s">
        <v>29</v>
      </c>
      <c r="N130" s="17" t="s">
        <v>29</v>
      </c>
      <c r="O130" s="18">
        <f aca="true" t="shared" si="14" ref="O130:O137">C130+E130+G130+I130+K130+M130</f>
        <v>0</v>
      </c>
      <c r="P130" s="18">
        <f aca="true" t="shared" si="15" ref="P130:P137">IF(O130&gt;0,(C130*D130+E130*F130+G130*H130+I130*J130+K130*L130+M130*N130)/O130,0)</f>
        <v>0</v>
      </c>
      <c r="Q130" s="3" t="s">
        <v>1</v>
      </c>
    </row>
    <row r="131" spans="1:17" ht="12">
      <c r="A131" s="10"/>
      <c r="B131" s="14" t="s">
        <v>30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7" t="s">
        <v>29</v>
      </c>
      <c r="N131" s="17" t="s">
        <v>29</v>
      </c>
      <c r="O131" s="18">
        <f t="shared" si="14"/>
        <v>0</v>
      </c>
      <c r="P131" s="18">
        <f t="shared" si="15"/>
        <v>0</v>
      </c>
      <c r="Q131" s="3" t="s">
        <v>1</v>
      </c>
    </row>
    <row r="132" spans="1:17" ht="12">
      <c r="A132" s="10"/>
      <c r="B132" s="14" t="s">
        <v>31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7"/>
      <c r="M132" s="17" t="s">
        <v>29</v>
      </c>
      <c r="N132" s="17" t="s">
        <v>29</v>
      </c>
      <c r="O132" s="18">
        <f t="shared" si="14"/>
        <v>0</v>
      </c>
      <c r="P132" s="18">
        <f t="shared" si="15"/>
        <v>0</v>
      </c>
      <c r="Q132" s="3" t="s">
        <v>1</v>
      </c>
    </row>
    <row r="133" spans="1:17" ht="12">
      <c r="A133" s="10"/>
      <c r="B133" s="14" t="s">
        <v>32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7" t="s">
        <v>29</v>
      </c>
      <c r="N133" s="17" t="s">
        <v>29</v>
      </c>
      <c r="O133" s="18">
        <f t="shared" si="14"/>
        <v>0</v>
      </c>
      <c r="P133" s="18">
        <f t="shared" si="15"/>
        <v>0</v>
      </c>
      <c r="Q133" s="3" t="s">
        <v>1</v>
      </c>
    </row>
    <row r="134" spans="1:17" ht="12">
      <c r="A134" s="10"/>
      <c r="B134" s="14" t="s">
        <v>33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7" t="s">
        <v>29</v>
      </c>
      <c r="N134" s="17" t="s">
        <v>29</v>
      </c>
      <c r="O134" s="18">
        <f t="shared" si="14"/>
        <v>0</v>
      </c>
      <c r="P134" s="18">
        <f t="shared" si="15"/>
        <v>0</v>
      </c>
      <c r="Q134" s="3" t="s">
        <v>1</v>
      </c>
    </row>
    <row r="135" spans="1:17" ht="12">
      <c r="A135" s="10"/>
      <c r="B135" s="14" t="s">
        <v>34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7" t="s">
        <v>29</v>
      </c>
      <c r="N135" s="17" t="s">
        <v>29</v>
      </c>
      <c r="O135" s="18">
        <f t="shared" si="14"/>
        <v>0</v>
      </c>
      <c r="P135" s="18">
        <f t="shared" si="15"/>
        <v>0</v>
      </c>
      <c r="Q135" s="3" t="s">
        <v>1</v>
      </c>
    </row>
    <row r="136" spans="1:17" ht="12">
      <c r="A136" s="10"/>
      <c r="B136" s="14" t="s">
        <v>35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8">
        <f t="shared" si="14"/>
        <v>0</v>
      </c>
      <c r="P136" s="18">
        <f t="shared" si="15"/>
        <v>0</v>
      </c>
      <c r="Q136" s="3" t="s">
        <v>1</v>
      </c>
    </row>
    <row r="137" spans="2:17" ht="12">
      <c r="B137" s="14" t="s">
        <v>36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>
        <v>1353</v>
      </c>
      <c r="N137" s="11">
        <v>39616.7553584627</v>
      </c>
      <c r="O137" s="18">
        <f t="shared" si="14"/>
        <v>1353</v>
      </c>
      <c r="P137" s="18">
        <f t="shared" si="15"/>
        <v>39616.7553584627</v>
      </c>
      <c r="Q137" s="3" t="s">
        <v>1</v>
      </c>
    </row>
    <row r="138" spans="1:17" ht="1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M138" s="10"/>
      <c r="N138" s="10"/>
      <c r="O138" s="18"/>
      <c r="P138" s="18"/>
      <c r="Q138" s="3" t="s">
        <v>1</v>
      </c>
    </row>
    <row r="139" spans="1:17" ht="12">
      <c r="A139" s="10"/>
      <c r="B139" s="14" t="s">
        <v>40</v>
      </c>
      <c r="C139" s="10">
        <f>SUM(C130:C137)</f>
        <v>0</v>
      </c>
      <c r="D139" s="10">
        <f>IF(C139&gt;0,(C130*D130+C131*D131+C132*D132+C133*D133+C134*D134+C135*D135+C136*D136+C137*D137)/C139,0)</f>
        <v>0</v>
      </c>
      <c r="E139" s="10">
        <f>SUM(E130:E137)</f>
        <v>0</v>
      </c>
      <c r="F139" s="10">
        <f>IF(E139&gt;0,(E130*F130+E131*F131+E132*F132+E133*F133+E134*F134+E135*F135+E136*F136+E137*F137)/E139,0)</f>
        <v>0</v>
      </c>
      <c r="G139" s="10">
        <f>SUM(G130:G137)</f>
        <v>0</v>
      </c>
      <c r="H139" s="10">
        <f>IF(G139&gt;0,(G130*H130+G131*H131+G132*H132+G133*H133+G134*H134+G135*H135+G136*H136+G137*H137)/G139,0)</f>
        <v>0</v>
      </c>
      <c r="I139" s="10">
        <f>SUM(I130:I137)</f>
        <v>0</v>
      </c>
      <c r="J139" s="10">
        <f>IF(I139&gt;0,(I130*J130+I131*J131+I132*J132+I133*J133+I134*J134+I135*J135+I136*J136+I137*J137)/I139,0)</f>
        <v>0</v>
      </c>
      <c r="K139" s="10">
        <f>SUM(K130:K137)</f>
        <v>0</v>
      </c>
      <c r="L139" s="10">
        <f>IF(K139&gt;0,(K130*L130+K131*L131+K132*L132+K133*L133+K134*L134+K135*L135+K136*L136+K137*L137)/K139,0)</f>
        <v>0</v>
      </c>
      <c r="M139" s="10">
        <f>SUM(M130:M137)</f>
        <v>1353</v>
      </c>
      <c r="N139" s="10">
        <f>IF(M139&gt;0,(M130*N130+M131*N131+M132*N132+M133*N133+M134*N134+M135*N135+M136*N136+M137*N137)/M139,0)</f>
        <v>39616.7553584627</v>
      </c>
      <c r="O139" s="18">
        <f>IF((C139+E139+G139+I139+K139+M139)=SUM(O130:O137),SUM(O130:O137),#VALUE!)</f>
        <v>1353</v>
      </c>
      <c r="P139" s="18">
        <f>IF(O139&gt;0,(O130*P130+O131*P131+O132*P132+O133*P133+O134*P134+O135*P135+O136*P136+O137*P137)/O139,0)</f>
        <v>39616.7553584627</v>
      </c>
      <c r="Q139" s="3" t="s">
        <v>1</v>
      </c>
    </row>
    <row r="140" spans="1:17" ht="12">
      <c r="A140" s="10"/>
      <c r="B140" s="17" t="s">
        <v>38</v>
      </c>
      <c r="C140" s="17" t="s">
        <v>38</v>
      </c>
      <c r="D140" s="17" t="s">
        <v>38</v>
      </c>
      <c r="E140" s="17" t="s">
        <v>38</v>
      </c>
      <c r="F140" s="17" t="s">
        <v>38</v>
      </c>
      <c r="G140" s="17" t="s">
        <v>38</v>
      </c>
      <c r="H140" s="17" t="s">
        <v>38</v>
      </c>
      <c r="I140" s="17" t="s">
        <v>38</v>
      </c>
      <c r="J140" s="17" t="s">
        <v>38</v>
      </c>
      <c r="K140" s="17" t="s">
        <v>38</v>
      </c>
      <c r="L140" s="17" t="s">
        <v>38</v>
      </c>
      <c r="M140" s="17" t="s">
        <v>38</v>
      </c>
      <c r="N140" s="17" t="s">
        <v>38</v>
      </c>
      <c r="O140" s="17" t="s">
        <v>38</v>
      </c>
      <c r="P140" s="17" t="s">
        <v>38</v>
      </c>
      <c r="Q140" s="3" t="s">
        <v>1</v>
      </c>
    </row>
    <row r="141" ht="12">
      <c r="Q141" s="3" t="s">
        <v>1</v>
      </c>
    </row>
    <row r="142" spans="1:17" ht="12">
      <c r="A142" s="11"/>
      <c r="B142" s="14" t="s">
        <v>23</v>
      </c>
      <c r="C142" s="10"/>
      <c r="D142" s="10"/>
      <c r="E142" s="10"/>
      <c r="F142" s="10"/>
      <c r="G142" s="10"/>
      <c r="H142" s="10"/>
      <c r="I142" s="10"/>
      <c r="J142" s="10"/>
      <c r="M142" s="10"/>
      <c r="N142" s="10"/>
      <c r="O142" s="10"/>
      <c r="P142" s="10"/>
      <c r="Q142" s="3" t="s">
        <v>1</v>
      </c>
    </row>
    <row r="143" spans="1:17" ht="12">
      <c r="A143" s="10"/>
      <c r="B143" s="14" t="s">
        <v>23</v>
      </c>
      <c r="C143" s="14" t="s">
        <v>16</v>
      </c>
      <c r="D143" s="10"/>
      <c r="E143" s="14" t="s">
        <v>17</v>
      </c>
      <c r="F143" s="10"/>
      <c r="G143" s="14" t="s">
        <v>18</v>
      </c>
      <c r="H143" s="10"/>
      <c r="I143" s="14" t="s">
        <v>19</v>
      </c>
      <c r="J143" s="10"/>
      <c r="K143" s="1" t="s">
        <v>20</v>
      </c>
      <c r="M143" s="14" t="s">
        <v>21</v>
      </c>
      <c r="N143" s="10"/>
      <c r="O143" s="14" t="s">
        <v>22</v>
      </c>
      <c r="P143" s="10"/>
      <c r="Q143" s="3" t="s">
        <v>1</v>
      </c>
    </row>
    <row r="144" spans="1:17" ht="12">
      <c r="A144" s="10"/>
      <c r="B144" s="14" t="s">
        <v>23</v>
      </c>
      <c r="C144" s="15" t="s">
        <v>24</v>
      </c>
      <c r="D144" s="15" t="s">
        <v>25</v>
      </c>
      <c r="E144" s="15" t="s">
        <v>24</v>
      </c>
      <c r="F144" s="15" t="s">
        <v>25</v>
      </c>
      <c r="G144" s="15" t="s">
        <v>24</v>
      </c>
      <c r="H144" s="15" t="s">
        <v>25</v>
      </c>
      <c r="I144" s="15" t="s">
        <v>24</v>
      </c>
      <c r="J144" s="15" t="s">
        <v>25</v>
      </c>
      <c r="K144" s="15" t="s">
        <v>24</v>
      </c>
      <c r="L144" s="15" t="s">
        <v>25</v>
      </c>
      <c r="M144" s="15" t="s">
        <v>24</v>
      </c>
      <c r="N144" s="15" t="s">
        <v>25</v>
      </c>
      <c r="O144" s="15" t="s">
        <v>24</v>
      </c>
      <c r="P144" s="15" t="s">
        <v>25</v>
      </c>
      <c r="Q144" s="3" t="s">
        <v>1</v>
      </c>
    </row>
    <row r="145" spans="1:17" ht="12">
      <c r="A145" s="16" t="s">
        <v>45</v>
      </c>
      <c r="B145" s="14" t="s">
        <v>27</v>
      </c>
      <c r="C145" s="10"/>
      <c r="D145" s="10"/>
      <c r="E145" s="10"/>
      <c r="F145" s="10"/>
      <c r="G145" s="10"/>
      <c r="H145" s="10"/>
      <c r="I145" s="10"/>
      <c r="J145" s="10"/>
      <c r="M145" s="10"/>
      <c r="N145" s="10"/>
      <c r="O145" s="10"/>
      <c r="P145" s="10"/>
      <c r="Q145" s="3" t="s">
        <v>1</v>
      </c>
    </row>
    <row r="146" spans="1:17" ht="12">
      <c r="A146" s="10"/>
      <c r="B146" s="14" t="s">
        <v>23</v>
      </c>
      <c r="C146" s="10"/>
      <c r="D146" s="10"/>
      <c r="E146" s="10"/>
      <c r="F146" s="10"/>
      <c r="G146" s="10"/>
      <c r="H146" s="10"/>
      <c r="I146" s="10"/>
      <c r="J146" s="10"/>
      <c r="M146" s="10"/>
      <c r="N146" s="10"/>
      <c r="O146" s="10"/>
      <c r="P146" s="10"/>
      <c r="Q146" s="3" t="s">
        <v>1</v>
      </c>
    </row>
    <row r="147" spans="1:17" ht="12">
      <c r="A147" s="10"/>
      <c r="B147" s="14" t="s">
        <v>28</v>
      </c>
      <c r="C147" s="11">
        <v>295</v>
      </c>
      <c r="D147" s="11">
        <v>62249.7389830508</v>
      </c>
      <c r="E147" s="11">
        <v>269</v>
      </c>
      <c r="F147" s="11">
        <v>45008.092936803</v>
      </c>
      <c r="G147" s="11">
        <v>206</v>
      </c>
      <c r="H147" s="11">
        <v>39963.4466019417</v>
      </c>
      <c r="I147" s="11">
        <v>5</v>
      </c>
      <c r="J147" s="11">
        <v>32800</v>
      </c>
      <c r="K147" s="11">
        <v>0</v>
      </c>
      <c r="L147" s="11">
        <v>0</v>
      </c>
      <c r="M147" s="17" t="s">
        <v>29</v>
      </c>
      <c r="N147" s="17" t="s">
        <v>29</v>
      </c>
      <c r="O147" s="10">
        <f aca="true" t="shared" si="16" ref="O147:O154">C147+E147+G147+I147+K147+M147</f>
        <v>775</v>
      </c>
      <c r="P147" s="10">
        <f aca="true" t="shared" si="17" ref="P147:P154">IF(O147&gt;0,(C147*D147+E147*F147+G147*H147+I147*J147+K147*L147+M147*N147)/O147,0)</f>
        <v>50151.38064516127</v>
      </c>
      <c r="Q147" s="3" t="s">
        <v>1</v>
      </c>
    </row>
    <row r="148" spans="1:17" ht="12">
      <c r="A148" s="10"/>
      <c r="B148" s="14" t="s">
        <v>30</v>
      </c>
      <c r="C148" s="11">
        <v>171</v>
      </c>
      <c r="D148" s="11">
        <v>56601.9532163743</v>
      </c>
      <c r="E148" s="11">
        <v>154</v>
      </c>
      <c r="F148" s="11">
        <v>42147.8441558442</v>
      </c>
      <c r="G148" s="11">
        <v>133</v>
      </c>
      <c r="H148" s="11">
        <v>34809.969924812</v>
      </c>
      <c r="I148" s="11">
        <v>11</v>
      </c>
      <c r="J148" s="11">
        <v>27686.5454545455</v>
      </c>
      <c r="K148" s="11">
        <v>8</v>
      </c>
      <c r="L148" s="11">
        <v>25136</v>
      </c>
      <c r="M148" s="17" t="s">
        <v>29</v>
      </c>
      <c r="N148" s="17" t="s">
        <v>29</v>
      </c>
      <c r="O148" s="10">
        <f t="shared" si="16"/>
        <v>477</v>
      </c>
      <c r="P148" s="10">
        <f t="shared" si="17"/>
        <v>44664.712788259974</v>
      </c>
      <c r="Q148" s="3" t="s">
        <v>1</v>
      </c>
    </row>
    <row r="149" spans="1:17" ht="12">
      <c r="A149" s="10"/>
      <c r="B149" s="14" t="s">
        <v>31</v>
      </c>
      <c r="C149" s="11">
        <v>473</v>
      </c>
      <c r="D149" s="11">
        <v>46223.9746300211</v>
      </c>
      <c r="E149" s="11">
        <v>325</v>
      </c>
      <c r="F149" s="11">
        <v>39817.3692307692</v>
      </c>
      <c r="G149" s="11">
        <v>444</v>
      </c>
      <c r="H149" s="11">
        <v>34855.6418918919</v>
      </c>
      <c r="I149" s="11">
        <v>100</v>
      </c>
      <c r="J149" s="11">
        <v>26814.05</v>
      </c>
      <c r="K149" s="11">
        <v>23</v>
      </c>
      <c r="L149" s="11">
        <v>26633.2608695652</v>
      </c>
      <c r="M149" s="17" t="s">
        <v>29</v>
      </c>
      <c r="N149" s="17" t="s">
        <v>29</v>
      </c>
      <c r="O149" s="10">
        <f t="shared" si="16"/>
        <v>1365</v>
      </c>
      <c r="P149" s="10">
        <f t="shared" si="17"/>
        <v>39248.68864468863</v>
      </c>
      <c r="Q149" s="3" t="s">
        <v>1</v>
      </c>
    </row>
    <row r="150" spans="1:17" ht="12">
      <c r="A150" s="10"/>
      <c r="B150" s="14" t="s">
        <v>32</v>
      </c>
      <c r="C150" s="11">
        <v>85</v>
      </c>
      <c r="D150" s="11">
        <v>46605.8235294118</v>
      </c>
      <c r="E150" s="11">
        <v>88</v>
      </c>
      <c r="F150" s="11">
        <v>38542.9545454545</v>
      </c>
      <c r="G150" s="11">
        <v>122</v>
      </c>
      <c r="H150" s="11">
        <v>31336.4754098361</v>
      </c>
      <c r="I150" s="11">
        <v>33</v>
      </c>
      <c r="J150" s="11">
        <v>24379.9696969697</v>
      </c>
      <c r="K150" s="11">
        <v>0</v>
      </c>
      <c r="L150" s="11">
        <v>0</v>
      </c>
      <c r="M150" s="17" t="s">
        <v>29</v>
      </c>
      <c r="N150" s="17" t="s">
        <v>29</v>
      </c>
      <c r="O150" s="10">
        <f t="shared" si="16"/>
        <v>328</v>
      </c>
      <c r="P150" s="10">
        <f t="shared" si="17"/>
        <v>36527.02439024391</v>
      </c>
      <c r="Q150" s="3" t="s">
        <v>1</v>
      </c>
    </row>
    <row r="151" spans="1:17" ht="12">
      <c r="A151" s="10"/>
      <c r="B151" s="14" t="s">
        <v>33</v>
      </c>
      <c r="C151" s="11">
        <v>83</v>
      </c>
      <c r="D151" s="11">
        <v>54020.0361445783</v>
      </c>
      <c r="E151" s="11">
        <v>93</v>
      </c>
      <c r="F151" s="11">
        <v>40185.5483870968</v>
      </c>
      <c r="G151" s="11">
        <v>94</v>
      </c>
      <c r="H151" s="11">
        <v>33850.6276595745</v>
      </c>
      <c r="I151" s="11">
        <v>9</v>
      </c>
      <c r="J151" s="11">
        <v>23148.5555555556</v>
      </c>
      <c r="K151" s="11">
        <v>47</v>
      </c>
      <c r="L151" s="11">
        <v>23669.7234042553</v>
      </c>
      <c r="M151" s="17" t="s">
        <v>29</v>
      </c>
      <c r="N151" s="17" t="s">
        <v>29</v>
      </c>
      <c r="O151" s="10">
        <f t="shared" si="16"/>
        <v>326</v>
      </c>
      <c r="P151" s="10">
        <f t="shared" si="17"/>
        <v>39029.73006134971</v>
      </c>
      <c r="Q151" s="3" t="s">
        <v>1</v>
      </c>
    </row>
    <row r="152" spans="1:17" ht="12">
      <c r="A152" s="10"/>
      <c r="B152" s="14" t="s">
        <v>34</v>
      </c>
      <c r="C152" s="11">
        <v>22</v>
      </c>
      <c r="D152" s="11">
        <v>45577.4090909091</v>
      </c>
      <c r="E152" s="11">
        <v>34</v>
      </c>
      <c r="F152" s="11">
        <v>38950.3235294118</v>
      </c>
      <c r="G152" s="11">
        <v>53</v>
      </c>
      <c r="H152" s="11">
        <v>32647.7169811321</v>
      </c>
      <c r="I152" s="11">
        <v>14</v>
      </c>
      <c r="J152" s="11">
        <v>25328.1428571429</v>
      </c>
      <c r="K152" s="11">
        <v>1</v>
      </c>
      <c r="L152" s="11">
        <v>25000</v>
      </c>
      <c r="M152" s="17" t="s">
        <v>29</v>
      </c>
      <c r="N152" s="17" t="s">
        <v>29</v>
      </c>
      <c r="O152" s="10">
        <f t="shared" si="16"/>
        <v>124</v>
      </c>
      <c r="P152" s="10">
        <f t="shared" si="17"/>
        <v>35781.75000000003</v>
      </c>
      <c r="Q152" s="3" t="s">
        <v>1</v>
      </c>
    </row>
    <row r="153" spans="1:17" ht="12">
      <c r="A153" s="10"/>
      <c r="B153" s="14" t="s">
        <v>35</v>
      </c>
      <c r="C153" s="11">
        <v>158</v>
      </c>
      <c r="D153" s="11">
        <v>40988.0189873418</v>
      </c>
      <c r="E153" s="11">
        <v>275</v>
      </c>
      <c r="F153" s="11">
        <v>32086.0836363636</v>
      </c>
      <c r="G153" s="11">
        <v>322</v>
      </c>
      <c r="H153" s="11">
        <v>26550.751552795</v>
      </c>
      <c r="I153" s="11">
        <v>181</v>
      </c>
      <c r="J153" s="11">
        <v>24975.5635359116</v>
      </c>
      <c r="K153" s="11">
        <v>0</v>
      </c>
      <c r="L153" s="11">
        <v>0</v>
      </c>
      <c r="M153" s="11">
        <v>0</v>
      </c>
      <c r="N153" s="11">
        <v>0</v>
      </c>
      <c r="O153" s="10">
        <f t="shared" si="16"/>
        <v>936</v>
      </c>
      <c r="P153" s="10">
        <f t="shared" si="17"/>
        <v>30309.507478632462</v>
      </c>
      <c r="Q153" s="3" t="s">
        <v>1</v>
      </c>
    </row>
    <row r="154" spans="2:17" ht="12">
      <c r="B154" s="14" t="s">
        <v>36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>
        <v>1181</v>
      </c>
      <c r="N154" s="11">
        <v>29787</v>
      </c>
      <c r="O154" s="10">
        <f t="shared" si="16"/>
        <v>1181</v>
      </c>
      <c r="P154" s="10">
        <f t="shared" si="17"/>
        <v>29787</v>
      </c>
      <c r="Q154" s="3" t="s">
        <v>1</v>
      </c>
    </row>
    <row r="155" spans="1:17" ht="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M155" s="10"/>
      <c r="N155" s="10"/>
      <c r="O155" s="10"/>
      <c r="P155" s="10"/>
      <c r="Q155" s="3" t="s">
        <v>1</v>
      </c>
    </row>
    <row r="156" spans="1:17" ht="12">
      <c r="A156" s="10"/>
      <c r="B156" s="14" t="s">
        <v>37</v>
      </c>
      <c r="C156" s="10">
        <f>SUM(C147:C154)</f>
        <v>1287</v>
      </c>
      <c r="D156" s="10">
        <f>IF(C156&gt;0,(C147*D147+C148*D148+C149*D149+C150*D150+C151*D151+C152*D152+C153*D153+C154*D154)/C156,0)</f>
        <v>51150.361305361286</v>
      </c>
      <c r="E156" s="10">
        <f>SUM(E147:E154)</f>
        <v>1238</v>
      </c>
      <c r="F156" s="10">
        <f>IF(E156&gt;0,(E147*F147+E148*F148+E149*F149+E150*F150+E151*F151+E152*F152+E153*F153+E154*F154)/E156,0)</f>
        <v>39431.02584814216</v>
      </c>
      <c r="G156" s="10">
        <f>SUM(G147:G154)</f>
        <v>1374</v>
      </c>
      <c r="H156" s="10">
        <f>IF(G156&gt;0,(G147*H147+G148*H148+G149*H149+G150*H150+G151*H151+G152*H152+G153*H153+G154*H154)/G156,0)</f>
        <v>33204.35298398835</v>
      </c>
      <c r="I156" s="10">
        <f>SUM(I147:I154)</f>
        <v>353</v>
      </c>
      <c r="J156" s="10">
        <f>IF(I156&gt;0,(I147*J147+I148*J148+I149*J149+I150*J150+I151*J151+I152*J152+I153*J153+I154*J154)/I156,0)</f>
        <v>25603.410764872526</v>
      </c>
      <c r="K156" s="10">
        <f>SUM(K147:K154)</f>
        <v>79</v>
      </c>
      <c r="L156" s="10">
        <f>IF(K156&gt;0,(K147*L147+K148*L148+K149*L149+K150*L150+K151*L151+K152*L152+K153*L153+K154*L154)/K156,0)</f>
        <v>24697.848101265805</v>
      </c>
      <c r="M156" s="10">
        <f>SUM(M147:M154)</f>
        <v>1181</v>
      </c>
      <c r="N156" s="10">
        <f>IF(M156&gt;0,(M147*N147+M148*N148+M149*N149+M150*N150+M151*N151+M152*N152+M153*N153+M154*N154)/M156,0)</f>
        <v>29787</v>
      </c>
      <c r="O156" s="18">
        <f>IF((C156+E156+G156+I156+K156+M156)=SUM(O147:O154),SUM(O147:O154),#VALUE!)</f>
        <v>5512</v>
      </c>
      <c r="P156" s="18">
        <f>IF(O156&gt;0,(O147*P147+O148*P148+O149*P149+O150*P150+O151*P151+O152*P152+O153*P153+O154*P154)/O156,0)</f>
        <v>37452.19285195936</v>
      </c>
      <c r="Q156" s="3" t="s">
        <v>1</v>
      </c>
    </row>
    <row r="157" spans="1:17" ht="12">
      <c r="A157" s="10"/>
      <c r="B157" s="17" t="s">
        <v>38</v>
      </c>
      <c r="C157" s="17" t="s">
        <v>38</v>
      </c>
      <c r="D157" s="17" t="s">
        <v>38</v>
      </c>
      <c r="E157" s="17" t="s">
        <v>38</v>
      </c>
      <c r="F157" s="17" t="s">
        <v>38</v>
      </c>
      <c r="G157" s="17" t="s">
        <v>38</v>
      </c>
      <c r="H157" s="17" t="s">
        <v>38</v>
      </c>
      <c r="I157" s="17" t="s">
        <v>38</v>
      </c>
      <c r="J157" s="17" t="s">
        <v>38</v>
      </c>
      <c r="K157" s="17" t="s">
        <v>38</v>
      </c>
      <c r="L157" s="17" t="s">
        <v>38</v>
      </c>
      <c r="M157" s="17" t="s">
        <v>38</v>
      </c>
      <c r="N157" s="17" t="s">
        <v>38</v>
      </c>
      <c r="O157" s="17" t="s">
        <v>38</v>
      </c>
      <c r="P157" s="17" t="s">
        <v>38</v>
      </c>
      <c r="Q157" s="3" t="s">
        <v>1</v>
      </c>
    </row>
    <row r="158" spans="1:17" ht="12">
      <c r="A158" s="16" t="s">
        <v>45</v>
      </c>
      <c r="B158" s="14" t="s">
        <v>39</v>
      </c>
      <c r="C158" s="10"/>
      <c r="D158" s="10"/>
      <c r="E158" s="10"/>
      <c r="F158" s="10"/>
      <c r="G158" s="10"/>
      <c r="H158" s="10"/>
      <c r="I158" s="10"/>
      <c r="J158" s="10"/>
      <c r="M158" s="10"/>
      <c r="N158" s="10"/>
      <c r="O158" s="10"/>
      <c r="P158" s="10"/>
      <c r="Q158" s="3" t="s">
        <v>1</v>
      </c>
    </row>
    <row r="159" spans="1:17" ht="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M159" s="10"/>
      <c r="N159" s="10"/>
      <c r="O159" s="10"/>
      <c r="P159" s="10"/>
      <c r="Q159" s="3" t="s">
        <v>1</v>
      </c>
    </row>
    <row r="160" spans="1:17" ht="12">
      <c r="A160" s="10"/>
      <c r="B160" s="14" t="s">
        <v>28</v>
      </c>
      <c r="C160" s="11">
        <v>185</v>
      </c>
      <c r="D160" s="11">
        <v>73661.8810810811</v>
      </c>
      <c r="E160" s="11">
        <v>144</v>
      </c>
      <c r="F160" s="11">
        <v>57775.5555555556</v>
      </c>
      <c r="G160" s="11">
        <v>96</v>
      </c>
      <c r="H160" s="11">
        <v>49626</v>
      </c>
      <c r="I160" s="11">
        <v>0</v>
      </c>
      <c r="J160" s="11">
        <v>0</v>
      </c>
      <c r="K160" s="11">
        <v>0</v>
      </c>
      <c r="L160" s="11">
        <v>0</v>
      </c>
      <c r="M160" s="17" t="s">
        <v>29</v>
      </c>
      <c r="N160" s="17" t="s">
        <v>29</v>
      </c>
      <c r="O160" s="18">
        <f aca="true" t="shared" si="18" ref="O160:O167">C160+E160+G160+I160+K160+M160</f>
        <v>425</v>
      </c>
      <c r="P160" s="18">
        <f aca="true" t="shared" si="19" ref="P160:P167">IF(O160&gt;0,(C160*D160+E160*F160+G160*H160+I160*J160+K160*L160+M160*N160)/O160,0)</f>
        <v>62849.93882352943</v>
      </c>
      <c r="Q160" s="3" t="s">
        <v>1</v>
      </c>
    </row>
    <row r="161" spans="1:17" ht="12">
      <c r="A161" s="10"/>
      <c r="B161" s="14" t="s">
        <v>30</v>
      </c>
      <c r="C161" s="11">
        <v>111</v>
      </c>
      <c r="D161" s="11">
        <v>72501.8288288288</v>
      </c>
      <c r="E161" s="11">
        <v>62</v>
      </c>
      <c r="F161" s="11">
        <v>56749.7258064516</v>
      </c>
      <c r="G161" s="11">
        <v>25</v>
      </c>
      <c r="H161" s="11">
        <v>47321.48</v>
      </c>
      <c r="I161" s="11">
        <v>5</v>
      </c>
      <c r="J161" s="11">
        <v>30512.8</v>
      </c>
      <c r="K161" s="11">
        <v>1</v>
      </c>
      <c r="L161" s="11">
        <v>18000</v>
      </c>
      <c r="M161" s="17" t="s">
        <v>29</v>
      </c>
      <c r="N161" s="17" t="s">
        <v>29</v>
      </c>
      <c r="O161" s="18">
        <f t="shared" si="18"/>
        <v>204</v>
      </c>
      <c r="P161" s="18">
        <f t="shared" si="19"/>
        <v>63332.28921568626</v>
      </c>
      <c r="Q161" s="3" t="s">
        <v>1</v>
      </c>
    </row>
    <row r="162" spans="1:17" ht="12">
      <c r="A162" s="10"/>
      <c r="B162" s="14" t="s">
        <v>31</v>
      </c>
      <c r="C162" s="7">
        <v>88</v>
      </c>
      <c r="D162" s="11">
        <v>58656.3181818182</v>
      </c>
      <c r="E162" s="7">
        <v>34</v>
      </c>
      <c r="F162" s="11">
        <v>49268.9411764706</v>
      </c>
      <c r="G162" s="7">
        <v>9</v>
      </c>
      <c r="H162" s="11">
        <v>43422.6666666667</v>
      </c>
      <c r="I162" s="7">
        <v>3</v>
      </c>
      <c r="J162" s="11">
        <v>35832</v>
      </c>
      <c r="K162" s="11">
        <v>2</v>
      </c>
      <c r="L162" s="11">
        <v>26772.5</v>
      </c>
      <c r="M162" s="17" t="s">
        <v>29</v>
      </c>
      <c r="N162" s="17" t="s">
        <v>29</v>
      </c>
      <c r="O162" s="18">
        <f t="shared" si="18"/>
        <v>136</v>
      </c>
      <c r="P162" s="18">
        <f t="shared" si="19"/>
        <v>54329.0073529412</v>
      </c>
      <c r="Q162" s="3" t="s">
        <v>1</v>
      </c>
    </row>
    <row r="163" spans="1:17" ht="12">
      <c r="A163" s="10"/>
      <c r="B163" s="14" t="s">
        <v>32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7" t="s">
        <v>29</v>
      </c>
      <c r="N163" s="17" t="s">
        <v>29</v>
      </c>
      <c r="O163" s="18">
        <f t="shared" si="18"/>
        <v>0</v>
      </c>
      <c r="P163" s="18">
        <f t="shared" si="19"/>
        <v>0</v>
      </c>
      <c r="Q163" s="3" t="s">
        <v>1</v>
      </c>
    </row>
    <row r="164" spans="1:17" ht="12">
      <c r="A164" s="10"/>
      <c r="B164" s="14" t="s">
        <v>33</v>
      </c>
      <c r="C164" s="11">
        <v>14</v>
      </c>
      <c r="D164" s="11">
        <v>64875.5714285714</v>
      </c>
      <c r="E164" s="11">
        <v>9</v>
      </c>
      <c r="F164" s="11">
        <v>55651.6666666667</v>
      </c>
      <c r="G164" s="11">
        <v>0</v>
      </c>
      <c r="H164" s="11">
        <v>0</v>
      </c>
      <c r="I164" s="11">
        <v>1</v>
      </c>
      <c r="J164" s="11">
        <v>25000</v>
      </c>
      <c r="K164" s="11">
        <v>1</v>
      </c>
      <c r="L164" s="11">
        <v>28320</v>
      </c>
      <c r="M164" s="17" t="s">
        <v>29</v>
      </c>
      <c r="N164" s="17" t="s">
        <v>29</v>
      </c>
      <c r="O164" s="18">
        <f t="shared" si="18"/>
        <v>25</v>
      </c>
      <c r="P164" s="18">
        <f t="shared" si="19"/>
        <v>58497.719999999994</v>
      </c>
      <c r="Q164" s="3" t="s">
        <v>1</v>
      </c>
    </row>
    <row r="165" spans="1:17" ht="12">
      <c r="A165" s="10"/>
      <c r="B165" s="14" t="s">
        <v>34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7" t="s">
        <v>29</v>
      </c>
      <c r="N165" s="17" t="s">
        <v>29</v>
      </c>
      <c r="O165" s="18">
        <f t="shared" si="18"/>
        <v>0</v>
      </c>
      <c r="P165" s="18">
        <f t="shared" si="19"/>
        <v>0</v>
      </c>
      <c r="Q165" s="3" t="s">
        <v>1</v>
      </c>
    </row>
    <row r="166" spans="1:17" ht="12">
      <c r="A166" s="10"/>
      <c r="B166" s="14" t="s">
        <v>35</v>
      </c>
      <c r="C166" s="11">
        <v>16</v>
      </c>
      <c r="D166" s="11">
        <v>49154.4375</v>
      </c>
      <c r="E166" s="11">
        <v>15</v>
      </c>
      <c r="F166" s="11">
        <v>40319.6666666667</v>
      </c>
      <c r="G166" s="11">
        <v>13</v>
      </c>
      <c r="H166" s="11">
        <v>29574.4615384615</v>
      </c>
      <c r="I166" s="11">
        <v>9</v>
      </c>
      <c r="J166" s="11">
        <v>27314.8888888889</v>
      </c>
      <c r="K166" s="11">
        <v>0</v>
      </c>
      <c r="L166" s="11">
        <v>0</v>
      </c>
      <c r="M166" s="11">
        <v>0</v>
      </c>
      <c r="N166" s="11">
        <v>0</v>
      </c>
      <c r="O166" s="18">
        <f t="shared" si="18"/>
        <v>53</v>
      </c>
      <c r="P166" s="18">
        <f t="shared" si="19"/>
        <v>38142.79245283019</v>
      </c>
      <c r="Q166" s="3" t="s">
        <v>1</v>
      </c>
    </row>
    <row r="167" spans="2:17" ht="12">
      <c r="B167" s="14" t="s">
        <v>36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8">
        <f t="shared" si="18"/>
        <v>0</v>
      </c>
      <c r="P167" s="18">
        <f t="shared" si="19"/>
        <v>0</v>
      </c>
      <c r="Q167" s="3" t="s">
        <v>1</v>
      </c>
    </row>
    <row r="168" spans="1:17" ht="1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" t="s">
        <v>1</v>
      </c>
    </row>
    <row r="169" spans="1:17" ht="12">
      <c r="A169" s="10"/>
      <c r="B169" s="14" t="s">
        <v>40</v>
      </c>
      <c r="C169" s="10">
        <f>SUM(C160:C167)</f>
        <v>414</v>
      </c>
      <c r="D169" s="10">
        <f>IF(C169&gt;0,(C160*D160+C161*D161+C162*D162+C163*D163+C164*D164+C165*D165+C166*D166+C167*D167)/C169,0)</f>
        <v>68916.99516908213</v>
      </c>
      <c r="E169" s="10">
        <f>SUM(E160:E167)</f>
        <v>264</v>
      </c>
      <c r="F169" s="10">
        <f>IF(E169&gt;0,(E160*F160+E161*F161+E162*F162+E163*F163+E164*F164+E165*F165+E166*F166+E167*F167)/E169,0)</f>
        <v>55374.87500000003</v>
      </c>
      <c r="G169" s="10">
        <f>SUM(G160:G167)</f>
        <v>143</v>
      </c>
      <c r="H169" s="10">
        <f>IF(G169&gt;0,(G160*H160+G161*H161+G162*H162+G163*H163+G164*H164+G165*H165+G166*H166+G167*H167)/G169,0)</f>
        <v>47009.82517482517</v>
      </c>
      <c r="I169" s="10">
        <f>SUM(I160:I167)</f>
        <v>18</v>
      </c>
      <c r="J169" s="10">
        <f>IF(I169&gt;0,(I160*J160+I161*J161+I162*J162+I163*J163+I164*J164+I165*J165+I166*J166+I167*J167)/I169,0)</f>
        <v>29494.111111111117</v>
      </c>
      <c r="K169" s="10">
        <f>SUM(K160:K167)</f>
        <v>4</v>
      </c>
      <c r="L169" s="10">
        <f>IF(K169&gt;0,(K160*L160+K161*L161+K162*L162+K163*L163+K164*L164+K165*L165+K166*L166+K167*L167)/K169,0)</f>
        <v>24966.25</v>
      </c>
      <c r="M169" s="10">
        <f>SUM(M160:M167)</f>
        <v>0</v>
      </c>
      <c r="N169" s="10">
        <f>IF(M169&gt;0,(M160*N160+M161*N161+M162*N162+M163*N163+M164*N164+M165*N165+M166*N166+M167*N167)/M169,0)</f>
        <v>0</v>
      </c>
      <c r="O169" s="18">
        <f>IF((C169+E169+G169+I169+K169+M169)=SUM(O160:O167),SUM(O160:O167),#VALUE!)</f>
        <v>843</v>
      </c>
      <c r="P169" s="18">
        <f>IF(O169&gt;0,(O160*P160+O161*P161+O162*P162+O163*P163+O164*P164+O165*P165+O166*P166+O167*P167)/O169,0)</f>
        <v>59909.5693950178</v>
      </c>
      <c r="Q169" s="3" t="s">
        <v>1</v>
      </c>
    </row>
    <row r="170" spans="1:17" ht="12">
      <c r="A170" s="10"/>
      <c r="B170" s="17" t="s">
        <v>38</v>
      </c>
      <c r="C170" s="17" t="s">
        <v>38</v>
      </c>
      <c r="D170" s="17" t="s">
        <v>38</v>
      </c>
      <c r="E170" s="17" t="s">
        <v>38</v>
      </c>
      <c r="F170" s="17" t="s">
        <v>38</v>
      </c>
      <c r="G170" s="17" t="s">
        <v>38</v>
      </c>
      <c r="H170" s="17" t="s">
        <v>38</v>
      </c>
      <c r="I170" s="17" t="s">
        <v>38</v>
      </c>
      <c r="J170" s="17" t="s">
        <v>38</v>
      </c>
      <c r="K170" s="17" t="s">
        <v>38</v>
      </c>
      <c r="L170" s="17" t="s">
        <v>38</v>
      </c>
      <c r="M170" s="17" t="s">
        <v>38</v>
      </c>
      <c r="N170" s="17" t="s">
        <v>38</v>
      </c>
      <c r="O170" s="17" t="s">
        <v>38</v>
      </c>
      <c r="P170" s="17" t="s">
        <v>38</v>
      </c>
      <c r="Q170" s="3" t="s">
        <v>1</v>
      </c>
    </row>
    <row r="171" spans="3:17" ht="12">
      <c r="C171" s="7"/>
      <c r="D171" s="7"/>
      <c r="E171" s="7"/>
      <c r="F171" s="7"/>
      <c r="G171" s="7"/>
      <c r="H171" s="7"/>
      <c r="I171" s="7"/>
      <c r="J171" s="7"/>
      <c r="M171" s="7"/>
      <c r="N171" s="7"/>
      <c r="Q171" s="3" t="s">
        <v>1</v>
      </c>
    </row>
    <row r="172" ht="12">
      <c r="Q172" s="3" t="s">
        <v>1</v>
      </c>
    </row>
    <row r="173" spans="1:17" ht="12">
      <c r="A173" s="10"/>
      <c r="B173" s="14" t="s">
        <v>23</v>
      </c>
      <c r="C173" s="14" t="s">
        <v>16</v>
      </c>
      <c r="D173" s="10"/>
      <c r="E173" s="14" t="s">
        <v>17</v>
      </c>
      <c r="F173" s="10"/>
      <c r="G173" s="14" t="s">
        <v>18</v>
      </c>
      <c r="H173" s="10"/>
      <c r="I173" s="14" t="s">
        <v>19</v>
      </c>
      <c r="J173" s="10"/>
      <c r="K173" s="1" t="s">
        <v>20</v>
      </c>
      <c r="M173" s="14" t="s">
        <v>21</v>
      </c>
      <c r="N173" s="10"/>
      <c r="O173" s="14" t="s">
        <v>22</v>
      </c>
      <c r="P173" s="10"/>
      <c r="Q173" s="3" t="s">
        <v>1</v>
      </c>
    </row>
    <row r="174" spans="1:17" ht="12">
      <c r="A174" s="10"/>
      <c r="B174" s="14" t="s">
        <v>23</v>
      </c>
      <c r="C174" s="15" t="s">
        <v>24</v>
      </c>
      <c r="D174" s="15" t="s">
        <v>25</v>
      </c>
      <c r="E174" s="15" t="s">
        <v>24</v>
      </c>
      <c r="F174" s="15" t="s">
        <v>25</v>
      </c>
      <c r="G174" s="15" t="s">
        <v>24</v>
      </c>
      <c r="H174" s="15" t="s">
        <v>25</v>
      </c>
      <c r="I174" s="15" t="s">
        <v>24</v>
      </c>
      <c r="J174" s="15" t="s">
        <v>25</v>
      </c>
      <c r="K174" s="15" t="s">
        <v>24</v>
      </c>
      <c r="L174" s="15" t="s">
        <v>25</v>
      </c>
      <c r="M174" s="15" t="s">
        <v>24</v>
      </c>
      <c r="N174" s="15" t="s">
        <v>25</v>
      </c>
      <c r="O174" s="15" t="s">
        <v>24</v>
      </c>
      <c r="P174" s="15" t="s">
        <v>25</v>
      </c>
      <c r="Q174" s="3" t="s">
        <v>1</v>
      </c>
    </row>
    <row r="175" spans="1:17" ht="12">
      <c r="A175" s="16" t="s">
        <v>46</v>
      </c>
      <c r="B175" s="14" t="s">
        <v>27</v>
      </c>
      <c r="C175" s="10"/>
      <c r="D175" s="10"/>
      <c r="E175" s="10"/>
      <c r="F175" s="10"/>
      <c r="G175" s="10"/>
      <c r="H175" s="10"/>
      <c r="I175" s="10"/>
      <c r="J175" s="10"/>
      <c r="M175" s="10"/>
      <c r="N175" s="10"/>
      <c r="O175" s="10"/>
      <c r="P175" s="10"/>
      <c r="Q175" s="3" t="s">
        <v>1</v>
      </c>
    </row>
    <row r="176" spans="1:17" ht="12">
      <c r="A176" s="10"/>
      <c r="B176" s="14" t="s">
        <v>23</v>
      </c>
      <c r="C176" s="10"/>
      <c r="D176" s="10"/>
      <c r="E176" s="10"/>
      <c r="F176" s="10"/>
      <c r="G176" s="10"/>
      <c r="H176" s="10"/>
      <c r="I176" s="10"/>
      <c r="J176" s="10"/>
      <c r="M176" s="10"/>
      <c r="N176" s="10"/>
      <c r="O176" s="10"/>
      <c r="P176" s="10"/>
      <c r="Q176" s="3" t="s">
        <v>1</v>
      </c>
    </row>
    <row r="177" spans="1:22" ht="12">
      <c r="A177" s="10"/>
      <c r="B177" s="14" t="s">
        <v>28</v>
      </c>
      <c r="C177" s="11">
        <v>420</v>
      </c>
      <c r="D177" s="11">
        <v>60129</v>
      </c>
      <c r="E177" s="11">
        <v>317</v>
      </c>
      <c r="F177" s="11">
        <v>44587</v>
      </c>
      <c r="G177" s="11">
        <v>286</v>
      </c>
      <c r="H177" s="11">
        <v>38652</v>
      </c>
      <c r="I177" s="11">
        <v>167</v>
      </c>
      <c r="J177" s="11">
        <v>26061</v>
      </c>
      <c r="K177" s="11"/>
      <c r="L177" s="11"/>
      <c r="M177" s="17" t="s">
        <v>29</v>
      </c>
      <c r="N177" s="17" t="s">
        <v>29</v>
      </c>
      <c r="O177" s="18">
        <f aca="true" t="shared" si="20" ref="O177:O184">C177+E177+G177+I177+K177+M177</f>
        <v>1190</v>
      </c>
      <c r="P177" s="18">
        <f aca="true" t="shared" si="21" ref="P177:P184">IF(O177&gt;0,(C177*D177+E177*F177+G177*H177+I177*J177+K177*L177+M177*N177)/O177,0)</f>
        <v>46046.14957983193</v>
      </c>
      <c r="Q177" s="3" t="s">
        <v>1</v>
      </c>
      <c r="U177" s="11"/>
      <c r="V177" s="7"/>
    </row>
    <row r="178" spans="1:22" ht="12">
      <c r="A178" s="10"/>
      <c r="B178" s="14" t="s">
        <v>30</v>
      </c>
      <c r="C178" s="7">
        <v>143</v>
      </c>
      <c r="D178" s="11">
        <v>50599</v>
      </c>
      <c r="E178" s="11">
        <v>143</v>
      </c>
      <c r="F178" s="11">
        <v>40016</v>
      </c>
      <c r="G178" s="11">
        <v>145</v>
      </c>
      <c r="H178" s="11">
        <v>35911</v>
      </c>
      <c r="I178" s="11">
        <v>85</v>
      </c>
      <c r="J178" s="11">
        <v>27618</v>
      </c>
      <c r="K178" s="11"/>
      <c r="L178" s="11"/>
      <c r="M178" s="17" t="s">
        <v>29</v>
      </c>
      <c r="N178" s="17" t="s">
        <v>29</v>
      </c>
      <c r="O178" s="18">
        <f t="shared" si="20"/>
        <v>516</v>
      </c>
      <c r="P178" s="18">
        <f t="shared" si="21"/>
        <v>39753.042635658916</v>
      </c>
      <c r="Q178" s="3" t="s">
        <v>1</v>
      </c>
      <c r="U178" s="11"/>
      <c r="V178" s="7"/>
    </row>
    <row r="179" spans="1:22" ht="12">
      <c r="A179" s="10"/>
      <c r="B179" s="14" t="s">
        <v>31</v>
      </c>
      <c r="C179" s="7">
        <v>517</v>
      </c>
      <c r="D179" s="11">
        <v>48199</v>
      </c>
      <c r="E179" s="11">
        <v>432</v>
      </c>
      <c r="F179" s="11">
        <v>38865</v>
      </c>
      <c r="G179" s="11">
        <v>589</v>
      </c>
      <c r="H179" s="11">
        <v>34252</v>
      </c>
      <c r="I179" s="11">
        <v>209</v>
      </c>
      <c r="J179" s="11">
        <v>24438</v>
      </c>
      <c r="K179" s="11"/>
      <c r="L179" s="7"/>
      <c r="M179" s="17" t="s">
        <v>29</v>
      </c>
      <c r="N179" s="17" t="s">
        <v>29</v>
      </c>
      <c r="O179" s="18">
        <f t="shared" si="20"/>
        <v>1747</v>
      </c>
      <c r="P179" s="18">
        <f t="shared" si="21"/>
        <v>38346.040641099025</v>
      </c>
      <c r="Q179" s="3" t="s">
        <v>1</v>
      </c>
      <c r="T179" s="7"/>
      <c r="U179" s="20"/>
      <c r="V179" s="7"/>
    </row>
    <row r="180" spans="1:21" ht="12">
      <c r="A180" s="10"/>
      <c r="B180" s="14" t="s">
        <v>32</v>
      </c>
      <c r="C180" s="7">
        <v>232</v>
      </c>
      <c r="D180" s="11">
        <v>44574</v>
      </c>
      <c r="E180" s="11">
        <v>247</v>
      </c>
      <c r="F180" s="11">
        <v>38320</v>
      </c>
      <c r="G180" s="11">
        <v>429</v>
      </c>
      <c r="H180" s="11">
        <v>32452</v>
      </c>
      <c r="I180" s="11">
        <v>132</v>
      </c>
      <c r="J180" s="11">
        <v>25693</v>
      </c>
      <c r="K180" s="11"/>
      <c r="L180" s="11"/>
      <c r="M180" s="17" t="s">
        <v>29</v>
      </c>
      <c r="N180" s="17" t="s">
        <v>29</v>
      </c>
      <c r="O180" s="18">
        <f t="shared" si="20"/>
        <v>1040</v>
      </c>
      <c r="P180" s="18">
        <f t="shared" si="21"/>
        <v>35691.915384615386</v>
      </c>
      <c r="Q180" s="3" t="s">
        <v>1</v>
      </c>
      <c r="U180" s="11"/>
    </row>
    <row r="181" spans="1:22" ht="12">
      <c r="A181" s="10"/>
      <c r="B181" s="14" t="s">
        <v>33</v>
      </c>
      <c r="C181" s="7">
        <v>148</v>
      </c>
      <c r="D181" s="11">
        <v>44665</v>
      </c>
      <c r="E181" s="11">
        <v>121</v>
      </c>
      <c r="F181" s="11">
        <v>38394</v>
      </c>
      <c r="G181" s="11">
        <v>184</v>
      </c>
      <c r="H181" s="11">
        <v>32129</v>
      </c>
      <c r="I181" s="11">
        <v>54</v>
      </c>
      <c r="J181" s="11">
        <v>26598</v>
      </c>
      <c r="K181" s="11"/>
      <c r="L181" s="11"/>
      <c r="M181" s="17" t="s">
        <v>29</v>
      </c>
      <c r="N181" s="17" t="s">
        <v>29</v>
      </c>
      <c r="O181" s="18">
        <f t="shared" si="20"/>
        <v>507</v>
      </c>
      <c r="P181" s="18">
        <f t="shared" si="21"/>
        <v>36694.52071005917</v>
      </c>
      <c r="Q181" s="3" t="s">
        <v>1</v>
      </c>
      <c r="T181" s="7"/>
      <c r="U181" s="11"/>
      <c r="V181" s="7"/>
    </row>
    <row r="182" spans="1:21" ht="12">
      <c r="A182" s="10"/>
      <c r="B182" s="14" t="s">
        <v>34</v>
      </c>
      <c r="C182" s="7"/>
      <c r="D182" s="11"/>
      <c r="E182" s="11"/>
      <c r="F182" s="11"/>
      <c r="G182" s="11"/>
      <c r="H182" s="11"/>
      <c r="I182" s="11"/>
      <c r="J182" s="11"/>
      <c r="K182" s="11"/>
      <c r="L182" s="11"/>
      <c r="M182" s="17" t="s">
        <v>29</v>
      </c>
      <c r="N182" s="17" t="s">
        <v>29</v>
      </c>
      <c r="O182" s="18">
        <f t="shared" si="20"/>
        <v>0</v>
      </c>
      <c r="P182" s="18">
        <f t="shared" si="21"/>
        <v>0</v>
      </c>
      <c r="Q182" s="3" t="s">
        <v>1</v>
      </c>
      <c r="U182" s="11"/>
    </row>
    <row r="183" spans="1:22" ht="12">
      <c r="A183" s="10"/>
      <c r="B183" s="14" t="s">
        <v>35</v>
      </c>
      <c r="C183" s="7">
        <v>50</v>
      </c>
      <c r="D183" s="11">
        <v>40020</v>
      </c>
      <c r="E183" s="11">
        <v>101</v>
      </c>
      <c r="F183" s="11">
        <v>34770</v>
      </c>
      <c r="G183" s="11">
        <v>131</v>
      </c>
      <c r="H183" s="11">
        <v>30119</v>
      </c>
      <c r="I183" s="11">
        <v>121</v>
      </c>
      <c r="J183" s="11">
        <v>26459</v>
      </c>
      <c r="K183" s="11"/>
      <c r="L183" s="11"/>
      <c r="M183" s="11"/>
      <c r="N183" s="11"/>
      <c r="O183" s="18">
        <f t="shared" si="20"/>
        <v>403</v>
      </c>
      <c r="P183" s="18">
        <f t="shared" si="21"/>
        <v>31414.138957816376</v>
      </c>
      <c r="Q183" s="3" t="s">
        <v>1</v>
      </c>
      <c r="U183" s="7"/>
      <c r="V183" s="7"/>
    </row>
    <row r="184" spans="2:17" ht="12">
      <c r="B184" s="14" t="s">
        <v>36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>
        <v>801</v>
      </c>
      <c r="N184" s="11">
        <v>28034</v>
      </c>
      <c r="O184" s="18">
        <f t="shared" si="20"/>
        <v>801</v>
      </c>
      <c r="P184" s="18">
        <f t="shared" si="21"/>
        <v>28034</v>
      </c>
      <c r="Q184" s="3" t="s">
        <v>1</v>
      </c>
    </row>
    <row r="185" spans="1:17" ht="1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M185" s="10"/>
      <c r="N185" s="10"/>
      <c r="O185" s="18"/>
      <c r="P185" s="18"/>
      <c r="Q185" s="3" t="s">
        <v>1</v>
      </c>
    </row>
    <row r="186" spans="1:17" ht="12">
      <c r="A186" s="10"/>
      <c r="B186" s="14" t="s">
        <v>37</v>
      </c>
      <c r="C186" s="10">
        <f>SUM(C177:C184)</f>
        <v>1510</v>
      </c>
      <c r="D186" s="10">
        <f>IF(C186&gt;0,(C177*D177+C178*D178+C179*D179+C180*D180+C181*D181+C182*D182+C183*D183+C184*D184)/C186,0)</f>
        <v>50570.402649006624</v>
      </c>
      <c r="E186" s="10">
        <f>SUM(E177:E184)</f>
        <v>1361</v>
      </c>
      <c r="F186" s="10">
        <f>IF(E186&gt;0,(E177*F177+E178*F178+E179*F179+E180*F180+E181*F181+E182*F182+E183*F183+E184*F184)/E186,0)</f>
        <v>39874.01249081558</v>
      </c>
      <c r="G186" s="10">
        <f>SUM(G177:G184)</f>
        <v>1764</v>
      </c>
      <c r="H186" s="10">
        <f>IF(G186&gt;0,(G177*H177+G178*H178+G179*H179+G180*H180+G181*H181+G182*H182+G183*H183+G184*H184)/G186,0)</f>
        <v>34135.616780045355</v>
      </c>
      <c r="I186" s="10">
        <f>SUM(I177:I184)</f>
        <v>768</v>
      </c>
      <c r="J186" s="10">
        <f>IF(I186&gt;0,(I177*J177+I178*J178+I179*J179+I180*J180+I181*J181+I182*J182+I183*J183+I184*J184)/I186,0)</f>
        <v>25828.861979166668</v>
      </c>
      <c r="K186" s="10">
        <f>SUM(K177:K184)</f>
        <v>0</v>
      </c>
      <c r="L186" s="10">
        <f>IF(K186&gt;0,(K177*L177+K178*L178+K179*L179+K180*L180+K181*L181+K182*L182+K183*L183+K184*L184)/K186,0)</f>
        <v>0</v>
      </c>
      <c r="M186" s="10">
        <f>SUM(M177:M184)</f>
        <v>801</v>
      </c>
      <c r="N186" s="10">
        <f>IF(M186&gt;0,(M177*N177+M178*N178+M179*N179+M180*N180+M181*N181+M182*N182+M183*N183+M184*N184)/M186,0)</f>
        <v>28034</v>
      </c>
      <c r="O186" s="18">
        <f>IF((C186+E186+G186+I186+K186+M186)=SUM(O177:O184),SUM(O177:O184),#VALUE!)</f>
        <v>6204</v>
      </c>
      <c r="P186" s="18">
        <f>IF(O186&gt;0,(O177*P177+O178*P178+O179*P179+O180*P180+O181*P181+O182*P182+O183*P183+O184*P184)/O186,0)</f>
        <v>37578.476305609285</v>
      </c>
      <c r="Q186" s="3" t="s">
        <v>1</v>
      </c>
    </row>
    <row r="187" spans="1:17" ht="12">
      <c r="A187" s="10"/>
      <c r="B187" s="17" t="s">
        <v>38</v>
      </c>
      <c r="C187" s="17" t="s">
        <v>38</v>
      </c>
      <c r="D187" s="17" t="s">
        <v>38</v>
      </c>
      <c r="E187" s="17" t="s">
        <v>38</v>
      </c>
      <c r="F187" s="17" t="s">
        <v>38</v>
      </c>
      <c r="G187" s="17" t="s">
        <v>38</v>
      </c>
      <c r="H187" s="17" t="s">
        <v>38</v>
      </c>
      <c r="I187" s="17" t="s">
        <v>38</v>
      </c>
      <c r="J187" s="17" t="s">
        <v>38</v>
      </c>
      <c r="K187" s="17" t="s">
        <v>38</v>
      </c>
      <c r="L187" s="17" t="s">
        <v>38</v>
      </c>
      <c r="M187" s="17" t="s">
        <v>38</v>
      </c>
      <c r="N187" s="17" t="s">
        <v>38</v>
      </c>
      <c r="O187" s="17" t="s">
        <v>38</v>
      </c>
      <c r="P187" s="17" t="s">
        <v>38</v>
      </c>
      <c r="Q187" s="3" t="s">
        <v>1</v>
      </c>
    </row>
    <row r="188" spans="1:17" ht="12">
      <c r="A188" s="16" t="s">
        <v>46</v>
      </c>
      <c r="B188" s="14" t="s">
        <v>39</v>
      </c>
      <c r="C188" s="10"/>
      <c r="D188" s="10"/>
      <c r="E188" s="10"/>
      <c r="F188" s="10"/>
      <c r="G188" s="10"/>
      <c r="H188" s="10"/>
      <c r="I188" s="10"/>
      <c r="J188" s="10"/>
      <c r="M188" s="10"/>
      <c r="N188" s="10"/>
      <c r="O188" s="10"/>
      <c r="P188" s="10"/>
      <c r="Q188" s="3" t="s">
        <v>1</v>
      </c>
    </row>
    <row r="189" spans="1:17" ht="1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M189" s="10"/>
      <c r="N189" s="10"/>
      <c r="O189" s="10"/>
      <c r="P189" s="10"/>
      <c r="Q189" s="3" t="s">
        <v>1</v>
      </c>
    </row>
    <row r="190" spans="1:17" ht="12">
      <c r="A190" s="10"/>
      <c r="B190" s="14" t="s">
        <v>28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8">
        <f aca="true" t="shared" si="22" ref="O190:O197">C190+E190+G190+I190+K190+M190</f>
        <v>0</v>
      </c>
      <c r="P190" s="18">
        <f aca="true" t="shared" si="23" ref="P190:P197">IF(O190&gt;0,(C190*D190+E190*F190+G190*H190+I190*J190+K190*L190+M190*N190)/O190,0)</f>
        <v>0</v>
      </c>
      <c r="Q190" s="3" t="s">
        <v>1</v>
      </c>
    </row>
    <row r="191" spans="1:17" ht="12">
      <c r="A191" s="10"/>
      <c r="B191" s="14" t="s">
        <v>30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8">
        <f t="shared" si="22"/>
        <v>0</v>
      </c>
      <c r="P191" s="18">
        <f t="shared" si="23"/>
        <v>0</v>
      </c>
      <c r="Q191" s="3" t="s">
        <v>1</v>
      </c>
    </row>
    <row r="192" spans="1:17" ht="12">
      <c r="A192" s="10"/>
      <c r="B192" s="14" t="s">
        <v>31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7"/>
      <c r="M192" s="10"/>
      <c r="N192" s="10"/>
      <c r="O192" s="18">
        <f t="shared" si="22"/>
        <v>0</v>
      </c>
      <c r="P192" s="18">
        <f t="shared" si="23"/>
        <v>0</v>
      </c>
      <c r="Q192" s="3" t="s">
        <v>1</v>
      </c>
    </row>
    <row r="193" spans="1:17" ht="12">
      <c r="A193" s="10"/>
      <c r="B193" s="14" t="s">
        <v>32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8">
        <f t="shared" si="22"/>
        <v>0</v>
      </c>
      <c r="P193" s="18">
        <f t="shared" si="23"/>
        <v>0</v>
      </c>
      <c r="Q193" s="3" t="s">
        <v>1</v>
      </c>
    </row>
    <row r="194" spans="1:17" ht="12">
      <c r="A194" s="10"/>
      <c r="B194" s="14" t="s">
        <v>33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8">
        <f t="shared" si="22"/>
        <v>0</v>
      </c>
      <c r="P194" s="18">
        <f t="shared" si="23"/>
        <v>0</v>
      </c>
      <c r="Q194" s="3" t="s">
        <v>1</v>
      </c>
    </row>
    <row r="195" spans="1:17" ht="12">
      <c r="A195" s="10"/>
      <c r="B195" s="14" t="s">
        <v>34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8">
        <f t="shared" si="22"/>
        <v>0</v>
      </c>
      <c r="P195" s="18">
        <f t="shared" si="23"/>
        <v>0</v>
      </c>
      <c r="Q195" s="3" t="s">
        <v>1</v>
      </c>
    </row>
    <row r="196" spans="1:17" ht="12">
      <c r="A196" s="10"/>
      <c r="B196" s="14" t="s">
        <v>35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8">
        <f t="shared" si="22"/>
        <v>0</v>
      </c>
      <c r="P196" s="18">
        <f t="shared" si="23"/>
        <v>0</v>
      </c>
      <c r="Q196" s="3" t="s">
        <v>1</v>
      </c>
    </row>
    <row r="197" spans="2:17" ht="12">
      <c r="B197" s="14" t="s">
        <v>36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8">
        <f t="shared" si="22"/>
        <v>0</v>
      </c>
      <c r="P197" s="18">
        <f t="shared" si="23"/>
        <v>0</v>
      </c>
      <c r="Q197" s="3" t="s">
        <v>1</v>
      </c>
    </row>
    <row r="198" spans="1:17" ht="12">
      <c r="A198" s="10"/>
      <c r="B198" s="10"/>
      <c r="C198" s="11"/>
      <c r="D198" s="11"/>
      <c r="E198" s="11"/>
      <c r="F198" s="11"/>
      <c r="G198" s="11"/>
      <c r="H198" s="11"/>
      <c r="I198" s="11"/>
      <c r="J198" s="11"/>
      <c r="M198" s="11"/>
      <c r="N198" s="11"/>
      <c r="O198" s="18"/>
      <c r="P198" s="18"/>
      <c r="Q198" s="3" t="s">
        <v>1</v>
      </c>
    </row>
    <row r="199" spans="1:17" ht="12">
      <c r="A199" s="10"/>
      <c r="B199" s="14" t="s">
        <v>40</v>
      </c>
      <c r="C199" s="10">
        <f>SUM(C190:C197)</f>
        <v>0</v>
      </c>
      <c r="D199" s="10">
        <f>IF(C199&gt;0,(C190*D190+C191*D191+C192*D192+C193*D193+C194*D194+C195*D195+C196*D196+C197*D197)/C199,0)</f>
        <v>0</v>
      </c>
      <c r="E199" s="10">
        <f>SUM(E190:E197)</f>
        <v>0</v>
      </c>
      <c r="F199" s="10">
        <f>IF(E199&gt;0,(E190*F190+E191*F191+E192*F192+E193*F193+E194*F194+E195*F195+E196*F196+E197*F197)/E199,0)</f>
        <v>0</v>
      </c>
      <c r="G199" s="10">
        <f>SUM(G190:G197)</f>
        <v>0</v>
      </c>
      <c r="H199" s="10">
        <f>IF(G199&gt;0,(G190*H190+G191*H191+G192*H192+G193*H193+G194*H194+G195*H195+G196*H196+G197*H197)/G199,0)</f>
        <v>0</v>
      </c>
      <c r="I199" s="10">
        <f>SUM(I190:I197)</f>
        <v>0</v>
      </c>
      <c r="J199" s="10">
        <f>IF(I199&gt;0,(I190*J190+I191*J191+I192*J192+I193*J193+I194*J194+I195*J195+I196*J196+I197*J197)/I199,0)</f>
        <v>0</v>
      </c>
      <c r="K199" s="10">
        <f>SUM(K190:K197)</f>
        <v>0</v>
      </c>
      <c r="L199" s="10">
        <f>IF(K199&gt;0,(K190*L190+K191*L191+K192*L192+K193*L193+K194*L194+K195*L195+K196*L196+K197*L197)/K199,0)</f>
        <v>0</v>
      </c>
      <c r="M199" s="10">
        <f>SUM(M190:M197)</f>
        <v>0</v>
      </c>
      <c r="N199" s="10">
        <f>IF(M199&gt;0,(M190*N190+M191*N191+M192*N192+M193*N193+M194*N194+M195*N195+M196*N196+M197*N197)/M199,0)</f>
        <v>0</v>
      </c>
      <c r="O199" s="18">
        <f>IF((C199+E199+G199+I199+K199+M199)=SUM(O190:O197),SUM(O190:O197),#VALUE!)</f>
        <v>0</v>
      </c>
      <c r="P199" s="18">
        <f>IF(O199&gt;0,(O190*P190+O191*P191+O192*P192+O193*P193+O194*P194+O195*P195+O196*P196+O197*P197)/O199,0)</f>
        <v>0</v>
      </c>
      <c r="Q199" s="3" t="s">
        <v>1</v>
      </c>
    </row>
    <row r="200" spans="1:17" ht="12">
      <c r="A200" s="10"/>
      <c r="B200" s="17" t="s">
        <v>38</v>
      </c>
      <c r="C200" s="17" t="s">
        <v>38</v>
      </c>
      <c r="D200" s="17" t="s">
        <v>38</v>
      </c>
      <c r="E200" s="17" t="s">
        <v>38</v>
      </c>
      <c r="F200" s="17" t="s">
        <v>38</v>
      </c>
      <c r="G200" s="17" t="s">
        <v>38</v>
      </c>
      <c r="H200" s="17" t="s">
        <v>38</v>
      </c>
      <c r="I200" s="17" t="s">
        <v>38</v>
      </c>
      <c r="J200" s="17" t="s">
        <v>38</v>
      </c>
      <c r="K200" s="17" t="s">
        <v>38</v>
      </c>
      <c r="L200" s="17" t="s">
        <v>38</v>
      </c>
      <c r="M200" s="17" t="s">
        <v>38</v>
      </c>
      <c r="N200" s="17" t="s">
        <v>38</v>
      </c>
      <c r="O200" s="17" t="s">
        <v>38</v>
      </c>
      <c r="P200" s="17" t="s">
        <v>38</v>
      </c>
      <c r="Q200" s="3" t="s">
        <v>1</v>
      </c>
    </row>
    <row r="201" spans="3:17" ht="12">
      <c r="C201" s="7"/>
      <c r="D201" s="7"/>
      <c r="E201" s="7"/>
      <c r="F201" s="7"/>
      <c r="G201" s="7"/>
      <c r="H201" s="7"/>
      <c r="I201" s="7"/>
      <c r="J201" s="7"/>
      <c r="M201" s="7"/>
      <c r="N201" s="7"/>
      <c r="Q201" s="3" t="s">
        <v>1</v>
      </c>
    </row>
    <row r="202" spans="15:17" ht="12">
      <c r="O202" s="10"/>
      <c r="P202" s="10"/>
      <c r="Q202" s="3" t="s">
        <v>1</v>
      </c>
    </row>
    <row r="203" spans="1:17" ht="12">
      <c r="A203" s="10"/>
      <c r="B203" s="14" t="s">
        <v>23</v>
      </c>
      <c r="C203" s="14" t="s">
        <v>16</v>
      </c>
      <c r="D203" s="10"/>
      <c r="E203" s="14" t="s">
        <v>17</v>
      </c>
      <c r="F203" s="10"/>
      <c r="G203" s="14" t="s">
        <v>18</v>
      </c>
      <c r="H203" s="10"/>
      <c r="I203" s="14" t="s">
        <v>19</v>
      </c>
      <c r="J203" s="10"/>
      <c r="K203" s="1" t="s">
        <v>20</v>
      </c>
      <c r="M203" s="14" t="s">
        <v>21</v>
      </c>
      <c r="N203" s="10"/>
      <c r="O203" s="14" t="s">
        <v>22</v>
      </c>
      <c r="P203" s="10"/>
      <c r="Q203" s="3" t="s">
        <v>1</v>
      </c>
    </row>
    <row r="204" spans="1:17" ht="12">
      <c r="A204" s="10"/>
      <c r="B204" s="14" t="s">
        <v>23</v>
      </c>
      <c r="C204" s="15" t="s">
        <v>24</v>
      </c>
      <c r="D204" s="15" t="s">
        <v>25</v>
      </c>
      <c r="E204" s="15" t="s">
        <v>24</v>
      </c>
      <c r="F204" s="15" t="s">
        <v>25</v>
      </c>
      <c r="G204" s="15" t="s">
        <v>24</v>
      </c>
      <c r="H204" s="15" t="s">
        <v>25</v>
      </c>
      <c r="I204" s="15" t="s">
        <v>24</v>
      </c>
      <c r="J204" s="15" t="s">
        <v>25</v>
      </c>
      <c r="K204" s="15" t="s">
        <v>24</v>
      </c>
      <c r="L204" s="15" t="s">
        <v>25</v>
      </c>
      <c r="M204" s="15" t="s">
        <v>24</v>
      </c>
      <c r="N204" s="15" t="s">
        <v>25</v>
      </c>
      <c r="O204" s="15" t="s">
        <v>24</v>
      </c>
      <c r="P204" s="15" t="s">
        <v>25</v>
      </c>
      <c r="Q204" s="3" t="s">
        <v>1</v>
      </c>
    </row>
    <row r="205" spans="1:17" ht="12">
      <c r="A205" s="16" t="s">
        <v>47</v>
      </c>
      <c r="B205" s="14" t="s">
        <v>27</v>
      </c>
      <c r="C205" s="10"/>
      <c r="D205" s="10"/>
      <c r="E205" s="10"/>
      <c r="F205" s="10"/>
      <c r="G205" s="10"/>
      <c r="H205" s="10"/>
      <c r="I205" s="10"/>
      <c r="J205" s="10"/>
      <c r="M205" s="10"/>
      <c r="N205" s="10"/>
      <c r="O205" s="10"/>
      <c r="P205" s="10"/>
      <c r="Q205" s="3" t="s">
        <v>1</v>
      </c>
    </row>
    <row r="206" spans="1:17" ht="1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M206" s="10"/>
      <c r="N206" s="10"/>
      <c r="O206" s="10"/>
      <c r="P206" s="10"/>
      <c r="Q206" s="3" t="s">
        <v>1</v>
      </c>
    </row>
    <row r="207" spans="1:17" ht="12">
      <c r="A207" s="10"/>
      <c r="B207" s="14" t="s">
        <v>28</v>
      </c>
      <c r="C207" s="11">
        <v>403</v>
      </c>
      <c r="D207" s="11">
        <v>67609</v>
      </c>
      <c r="E207" s="11">
        <v>324</v>
      </c>
      <c r="F207" s="11">
        <v>47650</v>
      </c>
      <c r="G207" s="11">
        <v>163</v>
      </c>
      <c r="H207" s="11">
        <v>40118</v>
      </c>
      <c r="I207" s="11">
        <v>75</v>
      </c>
      <c r="J207" s="11">
        <v>25484</v>
      </c>
      <c r="K207" s="11">
        <v>53</v>
      </c>
      <c r="L207" s="11">
        <v>31299</v>
      </c>
      <c r="M207" s="17" t="s">
        <v>29</v>
      </c>
      <c r="N207" s="17" t="s">
        <v>29</v>
      </c>
      <c r="O207" s="18">
        <f aca="true" t="shared" si="24" ref="O207:O214">C207+E207+G207+I207+K207+M207</f>
        <v>1018</v>
      </c>
      <c r="P207" s="18">
        <f aca="true" t="shared" si="25" ref="P207:P214">IF(O207&gt;0,(C207*D207+E207*F207+G207*H207+I207*J207+K207*L207+M207*N207)/O207,0)</f>
        <v>51860.9115913556</v>
      </c>
      <c r="Q207" s="3" t="s">
        <v>1</v>
      </c>
    </row>
    <row r="208" spans="1:17" ht="12">
      <c r="A208" s="10"/>
      <c r="B208" s="14" t="s">
        <v>30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7" t="s">
        <v>29</v>
      </c>
      <c r="N208" s="17" t="s">
        <v>29</v>
      </c>
      <c r="O208" s="18">
        <f t="shared" si="24"/>
        <v>0</v>
      </c>
      <c r="P208" s="18">
        <f t="shared" si="25"/>
        <v>0</v>
      </c>
      <c r="Q208" s="3" t="s">
        <v>1</v>
      </c>
    </row>
    <row r="209" spans="1:17" ht="12">
      <c r="A209" s="10"/>
      <c r="B209" s="14" t="s">
        <v>31</v>
      </c>
      <c r="C209" s="11">
        <v>66</v>
      </c>
      <c r="D209" s="11">
        <v>62451</v>
      </c>
      <c r="E209" s="11">
        <v>103</v>
      </c>
      <c r="F209" s="11">
        <v>44270</v>
      </c>
      <c r="G209" s="11">
        <v>84</v>
      </c>
      <c r="H209" s="11">
        <v>39892</v>
      </c>
      <c r="I209" s="11">
        <v>27</v>
      </c>
      <c r="J209" s="11">
        <v>27669</v>
      </c>
      <c r="K209" s="11">
        <v>12</v>
      </c>
      <c r="L209" s="11">
        <v>32483</v>
      </c>
      <c r="M209" s="17" t="s">
        <v>29</v>
      </c>
      <c r="N209" s="17" t="s">
        <v>29</v>
      </c>
      <c r="O209" s="18">
        <f t="shared" si="24"/>
        <v>292</v>
      </c>
      <c r="P209" s="18">
        <f t="shared" si="25"/>
        <v>45100.558219178085</v>
      </c>
      <c r="Q209" s="3" t="s">
        <v>1</v>
      </c>
    </row>
    <row r="210" spans="1:17" ht="12">
      <c r="A210" s="10"/>
      <c r="B210" s="14" t="s">
        <v>32</v>
      </c>
      <c r="C210" s="11">
        <v>384</v>
      </c>
      <c r="D210" s="11">
        <v>54901.6640625</v>
      </c>
      <c r="E210" s="11">
        <v>387</v>
      </c>
      <c r="F210" s="11">
        <v>45562.6925064599</v>
      </c>
      <c r="G210" s="11">
        <v>521</v>
      </c>
      <c r="H210" s="11">
        <v>38965.7044145873</v>
      </c>
      <c r="I210" s="11">
        <v>69</v>
      </c>
      <c r="J210" s="11">
        <v>29808.7826086957</v>
      </c>
      <c r="K210" s="11">
        <v>76</v>
      </c>
      <c r="L210" s="11">
        <v>29154.1052631579</v>
      </c>
      <c r="M210" s="17" t="s">
        <v>29</v>
      </c>
      <c r="N210" s="17" t="s">
        <v>29</v>
      </c>
      <c r="O210" s="18">
        <f t="shared" si="24"/>
        <v>1437</v>
      </c>
      <c r="P210" s="18">
        <f t="shared" si="25"/>
        <v>44042.20668058453</v>
      </c>
      <c r="Q210" s="3" t="s">
        <v>1</v>
      </c>
    </row>
    <row r="211" spans="1:17" ht="12">
      <c r="A211" s="10"/>
      <c r="B211" s="14" t="s">
        <v>33</v>
      </c>
      <c r="C211" s="11">
        <v>27</v>
      </c>
      <c r="D211" s="11">
        <v>54163</v>
      </c>
      <c r="E211" s="11">
        <v>31</v>
      </c>
      <c r="F211" s="11">
        <v>42887</v>
      </c>
      <c r="G211" s="11">
        <v>32</v>
      </c>
      <c r="H211" s="11">
        <v>36806</v>
      </c>
      <c r="I211" s="11">
        <v>4</v>
      </c>
      <c r="J211" s="11">
        <v>39848</v>
      </c>
      <c r="K211" s="11">
        <v>0</v>
      </c>
      <c r="L211" s="16" t="s">
        <v>48</v>
      </c>
      <c r="M211" s="17" t="s">
        <v>29</v>
      </c>
      <c r="N211" s="17" t="s">
        <v>29</v>
      </c>
      <c r="O211" s="18">
        <f t="shared" si="24"/>
        <v>94</v>
      </c>
      <c r="P211" s="18">
        <f t="shared" si="25"/>
        <v>43926.40425531915</v>
      </c>
      <c r="Q211" s="3" t="s">
        <v>1</v>
      </c>
    </row>
    <row r="212" spans="1:17" ht="12">
      <c r="A212" s="10"/>
      <c r="B212" s="14" t="s">
        <v>34</v>
      </c>
      <c r="C212" s="11">
        <v>22</v>
      </c>
      <c r="D212" s="11">
        <v>54571.9090909091</v>
      </c>
      <c r="E212" s="11">
        <v>48</v>
      </c>
      <c r="F212" s="11">
        <v>41595</v>
      </c>
      <c r="G212" s="11">
        <v>53</v>
      </c>
      <c r="H212" s="11">
        <v>35264.679245283</v>
      </c>
      <c r="I212" s="11">
        <v>14</v>
      </c>
      <c r="J212" s="11">
        <v>31292.1428571429</v>
      </c>
      <c r="K212" s="11">
        <v>25</v>
      </c>
      <c r="L212" s="11">
        <v>27576</v>
      </c>
      <c r="M212" s="17" t="s">
        <v>29</v>
      </c>
      <c r="N212" s="17" t="s">
        <v>29</v>
      </c>
      <c r="O212" s="18">
        <f t="shared" si="24"/>
        <v>162</v>
      </c>
      <c r="P212" s="18">
        <f t="shared" si="25"/>
        <v>38232.469135802465</v>
      </c>
      <c r="Q212" s="3" t="s">
        <v>1</v>
      </c>
    </row>
    <row r="213" spans="1:17" ht="12">
      <c r="A213" s="10"/>
      <c r="B213" s="14" t="s">
        <v>35</v>
      </c>
      <c r="C213" s="11">
        <v>351</v>
      </c>
      <c r="D213" s="11">
        <v>48156.4615384615</v>
      </c>
      <c r="E213" s="11">
        <v>361</v>
      </c>
      <c r="F213" s="11">
        <v>41235.2326869806</v>
      </c>
      <c r="G213" s="11">
        <v>339</v>
      </c>
      <c r="H213" s="11">
        <v>32870.3569321534</v>
      </c>
      <c r="I213" s="11">
        <v>98</v>
      </c>
      <c r="J213" s="11">
        <v>28808.2755102041</v>
      </c>
      <c r="K213" s="11">
        <v>8</v>
      </c>
      <c r="L213" s="11">
        <v>23241.75</v>
      </c>
      <c r="M213" s="11"/>
      <c r="N213" s="11"/>
      <c r="O213" s="18">
        <f t="shared" si="24"/>
        <v>1157</v>
      </c>
      <c r="P213" s="18">
        <f t="shared" si="25"/>
        <v>39707.02938634398</v>
      </c>
      <c r="Q213" s="3" t="s">
        <v>1</v>
      </c>
    </row>
    <row r="214" spans="2:17" ht="12">
      <c r="B214" s="14" t="s">
        <v>36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8">
        <f t="shared" si="24"/>
        <v>0</v>
      </c>
      <c r="P214" s="18">
        <f t="shared" si="25"/>
        <v>0</v>
      </c>
      <c r="Q214" s="3" t="s">
        <v>1</v>
      </c>
    </row>
    <row r="215" spans="1:17" ht="1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7"/>
      <c r="L215" s="7"/>
      <c r="M215" s="11"/>
      <c r="N215" s="11"/>
      <c r="O215" s="18"/>
      <c r="P215" s="18"/>
      <c r="Q215" s="3" t="s">
        <v>1</v>
      </c>
    </row>
    <row r="216" spans="1:17" ht="12">
      <c r="A216" s="10"/>
      <c r="B216" s="14" t="s">
        <v>37</v>
      </c>
      <c r="C216" s="10">
        <f>SUM(C207:C214)</f>
        <v>1253</v>
      </c>
      <c r="D216" s="10">
        <f>IF(C216&gt;0,(C207*D207+C208*D208+C209*D209+C210*D210+C211*D211+C212*D212+C213*D213+C214*D214)/C216,0)</f>
        <v>57475.12609736631</v>
      </c>
      <c r="E216" s="10">
        <f>SUM(E207:E214)</f>
        <v>1254</v>
      </c>
      <c r="F216" s="10">
        <f>IF(E216&gt;0,(E207*F207+E208*F208+E209*F209+E210*F210+E211*F211+E212*F212+E213*F213+E214*F214)/E216,0)</f>
        <v>44532.0159489633</v>
      </c>
      <c r="G216" s="10">
        <f>SUM(G207:G214)</f>
        <v>1192</v>
      </c>
      <c r="H216" s="10">
        <f>IF(G216&gt;0,(G207*H207+G208*H208+G209*H209+G210*H210+G211*H211+G212*H212+G213*H213+G214*H214)/G216,0)</f>
        <v>37232.52097315435</v>
      </c>
      <c r="I216" s="10">
        <f>SUM(I207:I214)</f>
        <v>287</v>
      </c>
      <c r="J216" s="10">
        <f>IF(I216&gt;0,(I207*J207+I208*J208+I209*J209+I210*J210+I211*J211+I212*J212+I213*J213+I214*J214)/I216,0)</f>
        <v>28347.951219512215</v>
      </c>
      <c r="K216" s="10">
        <f>SUM(K207:K214)</f>
        <v>174</v>
      </c>
      <c r="L216" s="10">
        <f>IF(K216&gt;0,(K207*L207+K208*L208+K209*L209+K210*L210+K211*L211+K212*L212+K213*L213+K214*L214)/K216,0)</f>
        <v>29538.442528735635</v>
      </c>
      <c r="M216" s="10">
        <f>SUM(M207:M214)</f>
        <v>0</v>
      </c>
      <c r="N216" s="10">
        <f>IF(M216&gt;0,(M207*N207+M208*N208+M209*N209+M210*N210+M211*N211+M212*N212+M213*N213+M214*N214)/M216,0)</f>
        <v>0</v>
      </c>
      <c r="O216" s="18">
        <f>IF((C216+E216+G216+I216+K216+M216)=SUM(O207:O214),SUM(O207:O214),#VALUE!)</f>
        <v>4160</v>
      </c>
      <c r="P216" s="18">
        <f>IF(O216&gt;0,(O207*P207+O208*P208+O209*P209+O210*P210+O211*P211+O212*P212+O213*P213+O214*P214)/O216,0)</f>
        <v>44595.23966346153</v>
      </c>
      <c r="Q216" s="3" t="s">
        <v>1</v>
      </c>
    </row>
    <row r="217" spans="1:17" ht="12">
      <c r="A217" s="10"/>
      <c r="B217" s="17" t="s">
        <v>38</v>
      </c>
      <c r="C217" s="17" t="s">
        <v>38</v>
      </c>
      <c r="D217" s="17" t="s">
        <v>38</v>
      </c>
      <c r="E217" s="17" t="s">
        <v>38</v>
      </c>
      <c r="F217" s="17" t="s">
        <v>38</v>
      </c>
      <c r="G217" s="17" t="s">
        <v>38</v>
      </c>
      <c r="H217" s="17" t="s">
        <v>38</v>
      </c>
      <c r="I217" s="17" t="s">
        <v>38</v>
      </c>
      <c r="J217" s="17" t="s">
        <v>38</v>
      </c>
      <c r="K217" s="17" t="s">
        <v>38</v>
      </c>
      <c r="L217" s="17" t="s">
        <v>38</v>
      </c>
      <c r="M217" s="17" t="s">
        <v>38</v>
      </c>
      <c r="N217" s="17" t="s">
        <v>38</v>
      </c>
      <c r="O217" s="17" t="s">
        <v>38</v>
      </c>
      <c r="P217" s="17" t="s">
        <v>38</v>
      </c>
      <c r="Q217" s="3" t="s">
        <v>1</v>
      </c>
    </row>
    <row r="218" spans="1:17" ht="12">
      <c r="A218" s="16" t="s">
        <v>47</v>
      </c>
      <c r="B218" s="14" t="s">
        <v>39</v>
      </c>
      <c r="C218" s="10"/>
      <c r="D218" s="10"/>
      <c r="E218" s="10"/>
      <c r="F218" s="10"/>
      <c r="G218" s="10"/>
      <c r="H218" s="10"/>
      <c r="I218" s="10"/>
      <c r="J218" s="10"/>
      <c r="M218" s="10"/>
      <c r="N218" s="10"/>
      <c r="O218" s="10"/>
      <c r="P218" s="10"/>
      <c r="Q218" s="3" t="s">
        <v>1</v>
      </c>
    </row>
    <row r="219" spans="1:17" ht="1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M219" s="10"/>
      <c r="N219" s="10"/>
      <c r="O219" s="10"/>
      <c r="P219" s="10"/>
      <c r="Q219" s="3" t="s">
        <v>1</v>
      </c>
    </row>
    <row r="220" spans="1:17" ht="12">
      <c r="A220" s="10"/>
      <c r="B220" s="14" t="s">
        <v>28</v>
      </c>
      <c r="C220" s="11">
        <v>135</v>
      </c>
      <c r="D220" s="11">
        <v>89483</v>
      </c>
      <c r="E220" s="11">
        <v>66</v>
      </c>
      <c r="F220" s="11">
        <v>63293</v>
      </c>
      <c r="G220" s="11">
        <v>18</v>
      </c>
      <c r="H220" s="11">
        <v>51520</v>
      </c>
      <c r="I220" s="11">
        <v>28</v>
      </c>
      <c r="J220" s="11">
        <v>40817</v>
      </c>
      <c r="K220" s="11">
        <v>11</v>
      </c>
      <c r="L220" s="11">
        <v>37907</v>
      </c>
      <c r="M220" s="17" t="s">
        <v>29</v>
      </c>
      <c r="N220" s="17" t="s">
        <v>29</v>
      </c>
      <c r="O220" s="18">
        <f aca="true" t="shared" si="26" ref="O220:O227">C220+E220+G220+I220+K220+M220</f>
        <v>258</v>
      </c>
      <c r="P220" s="18">
        <f aca="true" t="shared" si="27" ref="P220:P227">IF(O220&gt;0,(C220*D220+E220*F220+G220*H220+I220*J220+K220*L220+M220*N220)/O220,0)</f>
        <v>72654.09302325582</v>
      </c>
      <c r="Q220" s="3" t="s">
        <v>1</v>
      </c>
    </row>
    <row r="221" spans="1:17" ht="12">
      <c r="A221" s="10"/>
      <c r="B221" s="14" t="s">
        <v>30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7" t="s">
        <v>29</v>
      </c>
      <c r="N221" s="17" t="s">
        <v>29</v>
      </c>
      <c r="O221" s="18">
        <f t="shared" si="26"/>
        <v>0</v>
      </c>
      <c r="P221" s="18">
        <f t="shared" si="27"/>
        <v>0</v>
      </c>
      <c r="Q221" s="3" t="s">
        <v>1</v>
      </c>
    </row>
    <row r="222" spans="1:17" ht="12">
      <c r="A222" s="10"/>
      <c r="B222" s="14" t="s">
        <v>31</v>
      </c>
      <c r="C222" s="11">
        <v>21</v>
      </c>
      <c r="D222" s="11">
        <v>79969</v>
      </c>
      <c r="E222" s="11">
        <v>13</v>
      </c>
      <c r="F222" s="11">
        <v>56989</v>
      </c>
      <c r="G222" s="11">
        <v>11</v>
      </c>
      <c r="H222" s="11">
        <v>46544</v>
      </c>
      <c r="I222" s="11">
        <v>9</v>
      </c>
      <c r="J222" s="11">
        <v>38797</v>
      </c>
      <c r="K222" s="11">
        <v>3</v>
      </c>
      <c r="L222" s="11">
        <v>35553</v>
      </c>
      <c r="M222" s="17" t="s">
        <v>29</v>
      </c>
      <c r="N222" s="17" t="s">
        <v>29</v>
      </c>
      <c r="O222" s="18">
        <f t="shared" si="26"/>
        <v>57</v>
      </c>
      <c r="P222" s="18">
        <f t="shared" si="27"/>
        <v>59438.98245614035</v>
      </c>
      <c r="Q222" s="3" t="s">
        <v>1</v>
      </c>
    </row>
    <row r="223" spans="1:17" ht="12">
      <c r="A223" s="10"/>
      <c r="B223" s="14" t="s">
        <v>32</v>
      </c>
      <c r="C223" s="11">
        <v>10</v>
      </c>
      <c r="D223" s="11">
        <v>69937.1</v>
      </c>
      <c r="E223" s="11">
        <v>14</v>
      </c>
      <c r="F223" s="11">
        <v>56608.6428571429</v>
      </c>
      <c r="G223" s="11">
        <v>7</v>
      </c>
      <c r="H223" s="11">
        <v>49152.2857142857</v>
      </c>
      <c r="I223" s="11">
        <v>1</v>
      </c>
      <c r="J223" s="11">
        <v>35000</v>
      </c>
      <c r="K223" s="11">
        <v>3</v>
      </c>
      <c r="L223" s="11">
        <v>42500</v>
      </c>
      <c r="M223" s="17" t="s">
        <v>29</v>
      </c>
      <c r="N223" s="17" t="s">
        <v>29</v>
      </c>
      <c r="O223" s="18">
        <f t="shared" si="26"/>
        <v>35</v>
      </c>
      <c r="P223" s="18">
        <f t="shared" si="27"/>
        <v>57098.80000000002</v>
      </c>
      <c r="Q223" s="3" t="s">
        <v>1</v>
      </c>
    </row>
    <row r="224" spans="1:17" ht="12">
      <c r="A224" s="10"/>
      <c r="B224" s="14" t="s">
        <v>33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53000</v>
      </c>
      <c r="I224" s="11">
        <v>0</v>
      </c>
      <c r="J224" s="11">
        <v>0</v>
      </c>
      <c r="K224" s="11">
        <v>0</v>
      </c>
      <c r="L224" s="11">
        <v>0</v>
      </c>
      <c r="M224" s="17" t="s">
        <v>29</v>
      </c>
      <c r="N224" s="17" t="s">
        <v>29</v>
      </c>
      <c r="O224" s="18">
        <f t="shared" si="26"/>
        <v>1</v>
      </c>
      <c r="P224" s="18">
        <f t="shared" si="27"/>
        <v>53000</v>
      </c>
      <c r="Q224" s="3" t="s">
        <v>1</v>
      </c>
    </row>
    <row r="225" spans="1:17" ht="12">
      <c r="A225" s="10"/>
      <c r="B225" s="14" t="s">
        <v>34</v>
      </c>
      <c r="C225" s="11">
        <v>8</v>
      </c>
      <c r="D225" s="11">
        <v>60164.75</v>
      </c>
      <c r="E225" s="11">
        <v>13</v>
      </c>
      <c r="F225" s="11">
        <v>58353.0769230769</v>
      </c>
      <c r="G225" s="11">
        <v>4</v>
      </c>
      <c r="H225" s="11">
        <v>52121</v>
      </c>
      <c r="I225" s="11">
        <v>3</v>
      </c>
      <c r="J225" s="11">
        <v>46541</v>
      </c>
      <c r="K225" s="11">
        <v>15</v>
      </c>
      <c r="L225" s="11">
        <v>35654</v>
      </c>
      <c r="M225" s="17" t="s">
        <v>29</v>
      </c>
      <c r="N225" s="17" t="s">
        <v>29</v>
      </c>
      <c r="O225" s="18">
        <f t="shared" si="26"/>
        <v>43</v>
      </c>
      <c r="P225" s="18">
        <f t="shared" si="27"/>
        <v>49368.02325581395</v>
      </c>
      <c r="Q225" s="3" t="s">
        <v>1</v>
      </c>
    </row>
    <row r="226" spans="1:17" ht="12">
      <c r="A226" s="10"/>
      <c r="B226" s="14" t="s">
        <v>35</v>
      </c>
      <c r="C226" s="11">
        <v>27</v>
      </c>
      <c r="D226" s="11">
        <v>58238.4444444444</v>
      </c>
      <c r="E226" s="11">
        <v>37</v>
      </c>
      <c r="F226" s="11">
        <v>49976.8378378378</v>
      </c>
      <c r="G226" s="11">
        <v>41</v>
      </c>
      <c r="H226" s="11">
        <v>40185.5121951219</v>
      </c>
      <c r="I226" s="11">
        <v>27</v>
      </c>
      <c r="J226" s="11">
        <v>32044.7037037037</v>
      </c>
      <c r="K226" s="11">
        <v>2</v>
      </c>
      <c r="L226" s="11">
        <v>28677</v>
      </c>
      <c r="M226" s="11"/>
      <c r="N226" s="11"/>
      <c r="O226" s="18">
        <f t="shared" si="26"/>
        <v>134</v>
      </c>
      <c r="P226" s="18">
        <f t="shared" si="27"/>
        <v>44714.5373134328</v>
      </c>
      <c r="Q226" s="3" t="s">
        <v>1</v>
      </c>
    </row>
    <row r="227" spans="2:17" ht="12">
      <c r="B227" s="14" t="s">
        <v>36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8">
        <f t="shared" si="26"/>
        <v>0</v>
      </c>
      <c r="P227" s="18">
        <f t="shared" si="27"/>
        <v>0</v>
      </c>
      <c r="Q227" s="3" t="s">
        <v>1</v>
      </c>
    </row>
    <row r="228" spans="1:17" ht="1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7"/>
      <c r="L228" s="7"/>
      <c r="M228" s="11"/>
      <c r="N228" s="11"/>
      <c r="O228" s="18"/>
      <c r="P228" s="18"/>
      <c r="Q228" s="3" t="s">
        <v>1</v>
      </c>
    </row>
    <row r="229" spans="1:17" ht="12">
      <c r="A229" s="10"/>
      <c r="B229" s="14" t="s">
        <v>40</v>
      </c>
      <c r="C229" s="10">
        <f>SUM(C220:C227)</f>
        <v>201</v>
      </c>
      <c r="D229" s="10">
        <f>IF(C229&gt;0,(C220*D220+C221*D221+C222*D222+C223*D223+C224*D224+C225*D225+C226*D226+C227*D227)/C229,0)</f>
        <v>82152.64179104476</v>
      </c>
      <c r="E229" s="10">
        <f>SUM(E220:E227)</f>
        <v>143</v>
      </c>
      <c r="F229" s="10">
        <f>IF(E229&gt;0,(E220*F220+E221*F221+E222*F222+E223*F223+E224*F224+E225*F225+E226*F226+E227*F227)/E229,0)</f>
        <v>58170.97202797202</v>
      </c>
      <c r="G229" s="10">
        <f>SUM(G220:G227)</f>
        <v>82</v>
      </c>
      <c r="H229" s="10">
        <f>IF(G229&gt;0,(G220*H220+G221*H221+G222*H222+G223*H223+G224*H224+G225*H225+G226*H226+G227*H227)/G229,0)</f>
        <v>45030.48780487802</v>
      </c>
      <c r="I229" s="10">
        <f>SUM(I220:I227)</f>
        <v>68</v>
      </c>
      <c r="J229" s="10">
        <f>IF(I229&gt;0,(I220*J220+I221*J221+I222*J222+I223*J223+I224*J224+I225*J225+I226*J226+I227*J227)/I229,0)</f>
        <v>37233.51470588235</v>
      </c>
      <c r="K229" s="10">
        <f>SUM(K220:K227)</f>
        <v>34</v>
      </c>
      <c r="L229" s="10">
        <f>IF(K229&gt;0,(K220*L220+K221*L221+K222*L222+K223*L223+K224*L224+K225*L225+K226*L226+K227*L227)/K229,0)</f>
        <v>36567.64705882353</v>
      </c>
      <c r="M229" s="10">
        <f>SUM(M220:M227)</f>
        <v>0</v>
      </c>
      <c r="N229" s="10">
        <f>IF(M229&gt;0,(M220*N220+M221*N221+M222*N222+M223*N223+M224*N224+M225*N225+M226*N226+M227*N227)/M229,0)</f>
        <v>0</v>
      </c>
      <c r="O229" s="18">
        <f>IF((C229+E229+G229+I229+K229+M229)=SUM(O220:O227),SUM(O220:O227),#VALUE!)</f>
        <v>528</v>
      </c>
      <c r="P229" s="18">
        <f>IF(O229&gt;0,(O220*P220+O221*P221+O222*P222+O223*P223+O224*P224+O225*P225+O226*P226+O227*P227)/O229,0)</f>
        <v>61171.98674242423</v>
      </c>
      <c r="Q229" s="3" t="s">
        <v>1</v>
      </c>
    </row>
    <row r="230" spans="1:17" ht="12">
      <c r="A230" s="10"/>
      <c r="B230" s="17" t="s">
        <v>38</v>
      </c>
      <c r="C230" s="17" t="s">
        <v>38</v>
      </c>
      <c r="D230" s="17" t="s">
        <v>38</v>
      </c>
      <c r="E230" s="17" t="s">
        <v>38</v>
      </c>
      <c r="F230" s="17" t="s">
        <v>38</v>
      </c>
      <c r="G230" s="17" t="s">
        <v>38</v>
      </c>
      <c r="H230" s="17" t="s">
        <v>38</v>
      </c>
      <c r="I230" s="17" t="s">
        <v>38</v>
      </c>
      <c r="J230" s="17" t="s">
        <v>38</v>
      </c>
      <c r="K230" s="17" t="s">
        <v>38</v>
      </c>
      <c r="L230" s="17" t="s">
        <v>38</v>
      </c>
      <c r="M230" s="17" t="s">
        <v>38</v>
      </c>
      <c r="N230" s="17" t="s">
        <v>38</v>
      </c>
      <c r="O230" s="17" t="s">
        <v>38</v>
      </c>
      <c r="P230" s="17" t="s">
        <v>38</v>
      </c>
      <c r="Q230" s="3" t="s">
        <v>1</v>
      </c>
    </row>
    <row r="231" ht="12">
      <c r="Q231" s="3" t="s">
        <v>1</v>
      </c>
    </row>
    <row r="232" spans="1:17" ht="12">
      <c r="A232" s="11"/>
      <c r="B232" s="14" t="s">
        <v>23</v>
      </c>
      <c r="C232" s="10"/>
      <c r="D232" s="10"/>
      <c r="E232" s="10"/>
      <c r="F232" s="10"/>
      <c r="G232" s="10"/>
      <c r="H232" s="10"/>
      <c r="I232" s="10"/>
      <c r="J232" s="10"/>
      <c r="M232" s="10"/>
      <c r="N232" s="10"/>
      <c r="O232" s="18"/>
      <c r="P232" s="18"/>
      <c r="Q232" s="3" t="s">
        <v>1</v>
      </c>
    </row>
    <row r="233" spans="1:17" ht="12">
      <c r="A233" s="10"/>
      <c r="B233" s="14" t="s">
        <v>23</v>
      </c>
      <c r="C233" s="14" t="s">
        <v>16</v>
      </c>
      <c r="D233" s="10"/>
      <c r="E233" s="14" t="s">
        <v>17</v>
      </c>
      <c r="F233" s="10"/>
      <c r="G233" s="14" t="s">
        <v>18</v>
      </c>
      <c r="H233" s="10"/>
      <c r="I233" s="14" t="s">
        <v>19</v>
      </c>
      <c r="J233" s="10"/>
      <c r="K233" s="1" t="s">
        <v>20</v>
      </c>
      <c r="M233" s="14" t="s">
        <v>21</v>
      </c>
      <c r="N233" s="10"/>
      <c r="O233" s="14" t="s">
        <v>22</v>
      </c>
      <c r="P233" s="10"/>
      <c r="Q233" s="3" t="s">
        <v>1</v>
      </c>
    </row>
    <row r="234" spans="1:17" ht="12">
      <c r="A234" s="10"/>
      <c r="B234" s="14" t="s">
        <v>23</v>
      </c>
      <c r="C234" s="15" t="s">
        <v>24</v>
      </c>
      <c r="D234" s="15" t="s">
        <v>25</v>
      </c>
      <c r="E234" s="15" t="s">
        <v>24</v>
      </c>
      <c r="F234" s="15" t="s">
        <v>25</v>
      </c>
      <c r="G234" s="15" t="s">
        <v>24</v>
      </c>
      <c r="H234" s="15" t="s">
        <v>25</v>
      </c>
      <c r="I234" s="15" t="s">
        <v>24</v>
      </c>
      <c r="J234" s="15" t="s">
        <v>25</v>
      </c>
      <c r="K234" s="15" t="s">
        <v>24</v>
      </c>
      <c r="L234" s="15" t="s">
        <v>25</v>
      </c>
      <c r="M234" s="15" t="s">
        <v>24</v>
      </c>
      <c r="N234" s="15" t="s">
        <v>25</v>
      </c>
      <c r="O234" s="15" t="s">
        <v>24</v>
      </c>
      <c r="P234" s="15" t="s">
        <v>25</v>
      </c>
      <c r="Q234" s="3" t="s">
        <v>1</v>
      </c>
    </row>
    <row r="235" spans="1:17" ht="12">
      <c r="A235" s="16" t="s">
        <v>49</v>
      </c>
      <c r="B235" s="14" t="s">
        <v>27</v>
      </c>
      <c r="C235" s="10"/>
      <c r="D235" s="10"/>
      <c r="E235" s="10"/>
      <c r="F235" s="10"/>
      <c r="G235" s="10"/>
      <c r="H235" s="10"/>
      <c r="I235" s="10"/>
      <c r="J235" s="10"/>
      <c r="K235" s="7"/>
      <c r="L235" s="7"/>
      <c r="M235" s="11"/>
      <c r="N235" s="11"/>
      <c r="O235" s="18"/>
      <c r="P235" s="18"/>
      <c r="Q235" s="3" t="s">
        <v>1</v>
      </c>
    </row>
    <row r="236" spans="1:17" ht="1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7"/>
      <c r="L236" s="7"/>
      <c r="M236" s="11"/>
      <c r="N236" s="11"/>
      <c r="O236" s="18"/>
      <c r="P236" s="18"/>
      <c r="Q236" s="3" t="s">
        <v>1</v>
      </c>
    </row>
    <row r="237" spans="1:17" ht="12">
      <c r="A237" s="10"/>
      <c r="B237" s="14" t="s">
        <v>28</v>
      </c>
      <c r="C237" s="11">
        <v>127</v>
      </c>
      <c r="D237" s="11">
        <v>50458</v>
      </c>
      <c r="E237" s="11">
        <v>117</v>
      </c>
      <c r="F237" s="11">
        <v>41542</v>
      </c>
      <c r="G237" s="11">
        <v>94</v>
      </c>
      <c r="H237" s="11">
        <v>37843</v>
      </c>
      <c r="I237" s="11">
        <v>31</v>
      </c>
      <c r="J237" s="11">
        <v>23468</v>
      </c>
      <c r="K237" s="11">
        <v>0</v>
      </c>
      <c r="L237" s="11"/>
      <c r="M237" s="17" t="s">
        <v>29</v>
      </c>
      <c r="N237" s="17" t="s">
        <v>29</v>
      </c>
      <c r="O237" s="18">
        <f aca="true" t="shared" si="28" ref="O237:O244">C237+E237+G237+I237+K237+M237</f>
        <v>369</v>
      </c>
      <c r="P237" s="18">
        <f aca="true" t="shared" si="29" ref="P237:P244">IF(O237&gt;0,(C237*D237+E237*F237+G237*H237+I237*J237+K237*L237+M237*N237)/O237,0)</f>
        <v>42149.94579945799</v>
      </c>
      <c r="Q237" s="3" t="s">
        <v>1</v>
      </c>
    </row>
    <row r="238" spans="1:17" ht="12">
      <c r="A238" s="10"/>
      <c r="B238" s="14" t="s">
        <v>30</v>
      </c>
      <c r="C238" s="11">
        <v>261</v>
      </c>
      <c r="D238" s="11">
        <v>52660</v>
      </c>
      <c r="E238" s="11">
        <v>219</v>
      </c>
      <c r="F238" s="11">
        <v>40779</v>
      </c>
      <c r="G238" s="11">
        <v>291</v>
      </c>
      <c r="H238" s="11">
        <v>36480</v>
      </c>
      <c r="I238" s="11">
        <v>70</v>
      </c>
      <c r="J238" s="11">
        <v>26123</v>
      </c>
      <c r="K238" s="11">
        <v>1</v>
      </c>
      <c r="L238" s="11">
        <v>35420</v>
      </c>
      <c r="M238" s="17" t="s">
        <v>29</v>
      </c>
      <c r="N238" s="17" t="s">
        <v>29</v>
      </c>
      <c r="O238" s="18">
        <f t="shared" si="28"/>
        <v>842</v>
      </c>
      <c r="P238" s="18">
        <f t="shared" si="29"/>
        <v>41751.27197149644</v>
      </c>
      <c r="Q238" s="3" t="s">
        <v>1</v>
      </c>
    </row>
    <row r="239" spans="1:17" ht="12">
      <c r="A239" s="10"/>
      <c r="B239" s="14" t="s">
        <v>31</v>
      </c>
      <c r="C239" s="11">
        <v>54</v>
      </c>
      <c r="D239" s="11">
        <v>40049</v>
      </c>
      <c r="E239" s="11">
        <v>66</v>
      </c>
      <c r="F239" s="11">
        <v>35952</v>
      </c>
      <c r="G239" s="11">
        <v>99</v>
      </c>
      <c r="H239" s="11">
        <v>32126</v>
      </c>
      <c r="I239" s="11">
        <v>53</v>
      </c>
      <c r="J239" s="11">
        <v>25683</v>
      </c>
      <c r="K239" s="11">
        <v>0</v>
      </c>
      <c r="L239" s="7"/>
      <c r="M239" s="17" t="s">
        <v>29</v>
      </c>
      <c r="N239" s="17" t="s">
        <v>29</v>
      </c>
      <c r="O239" s="18">
        <f t="shared" si="28"/>
        <v>272</v>
      </c>
      <c r="P239" s="18">
        <f t="shared" si="29"/>
        <v>33371.87867647059</v>
      </c>
      <c r="Q239" s="3" t="s">
        <v>1</v>
      </c>
    </row>
    <row r="240" spans="1:17" ht="12">
      <c r="A240" s="10"/>
      <c r="B240" s="14" t="s">
        <v>32</v>
      </c>
      <c r="C240" s="21">
        <v>0</v>
      </c>
      <c r="D240" s="11"/>
      <c r="E240" s="21">
        <v>0</v>
      </c>
      <c r="F240" s="11"/>
      <c r="G240" s="21">
        <v>0</v>
      </c>
      <c r="H240" s="11"/>
      <c r="I240" s="21">
        <v>0</v>
      </c>
      <c r="J240" s="11"/>
      <c r="K240" s="11">
        <v>0</v>
      </c>
      <c r="L240" s="11"/>
      <c r="M240" s="17" t="s">
        <v>29</v>
      </c>
      <c r="N240" s="17" t="s">
        <v>29</v>
      </c>
      <c r="O240" s="18">
        <f t="shared" si="28"/>
        <v>0</v>
      </c>
      <c r="P240" s="18">
        <f t="shared" si="29"/>
        <v>0</v>
      </c>
      <c r="Q240" s="3" t="s">
        <v>1</v>
      </c>
    </row>
    <row r="241" spans="1:17" ht="12">
      <c r="A241" s="10"/>
      <c r="B241" s="14" t="s">
        <v>33</v>
      </c>
      <c r="C241" s="11">
        <v>67</v>
      </c>
      <c r="D241" s="11">
        <v>37965</v>
      </c>
      <c r="E241" s="11">
        <v>57</v>
      </c>
      <c r="F241" s="11">
        <v>32272</v>
      </c>
      <c r="G241" s="11">
        <v>68</v>
      </c>
      <c r="H241" s="11">
        <v>29464</v>
      </c>
      <c r="I241" s="11">
        <v>92</v>
      </c>
      <c r="J241" s="11">
        <v>22882</v>
      </c>
      <c r="K241" s="11">
        <v>0</v>
      </c>
      <c r="L241" s="11"/>
      <c r="M241" s="17" t="s">
        <v>29</v>
      </c>
      <c r="N241" s="17" t="s">
        <v>29</v>
      </c>
      <c r="O241" s="18">
        <f t="shared" si="28"/>
        <v>284</v>
      </c>
      <c r="P241" s="18">
        <f t="shared" si="29"/>
        <v>29900.897887323943</v>
      </c>
      <c r="Q241" s="3" t="s">
        <v>1</v>
      </c>
    </row>
    <row r="242" spans="1:17" ht="12">
      <c r="A242" s="10"/>
      <c r="B242" s="14" t="s">
        <v>34</v>
      </c>
      <c r="C242" s="11">
        <v>42</v>
      </c>
      <c r="D242" s="11">
        <v>35688</v>
      </c>
      <c r="E242" s="11">
        <v>16</v>
      </c>
      <c r="F242" s="11">
        <v>30104</v>
      </c>
      <c r="G242" s="11">
        <v>65</v>
      </c>
      <c r="H242" s="11">
        <v>27529</v>
      </c>
      <c r="I242" s="11">
        <v>48</v>
      </c>
      <c r="J242" s="11">
        <v>24492</v>
      </c>
      <c r="K242" s="11">
        <v>0</v>
      </c>
      <c r="L242" s="11"/>
      <c r="M242" s="17" t="s">
        <v>29</v>
      </c>
      <c r="N242" s="17" t="s">
        <v>29</v>
      </c>
      <c r="O242" s="18">
        <f t="shared" si="28"/>
        <v>171</v>
      </c>
      <c r="P242" s="18">
        <f t="shared" si="29"/>
        <v>28921.409356725148</v>
      </c>
      <c r="Q242" s="3" t="s">
        <v>1</v>
      </c>
    </row>
    <row r="243" spans="1:17" ht="12">
      <c r="A243" s="10"/>
      <c r="B243" s="14" t="s">
        <v>35</v>
      </c>
      <c r="C243" s="11">
        <v>0</v>
      </c>
      <c r="D243" s="11"/>
      <c r="E243" s="11">
        <v>0</v>
      </c>
      <c r="F243" s="11"/>
      <c r="G243" s="11">
        <v>0</v>
      </c>
      <c r="H243" s="11"/>
      <c r="I243" s="11">
        <v>0</v>
      </c>
      <c r="J243" s="11"/>
      <c r="K243" s="11">
        <v>0</v>
      </c>
      <c r="L243" s="11"/>
      <c r="M243" s="11">
        <v>1493.2</v>
      </c>
      <c r="N243" s="11">
        <v>28731.1351459952</v>
      </c>
      <c r="O243" s="18">
        <f t="shared" si="28"/>
        <v>1493.2</v>
      </c>
      <c r="P243" s="18">
        <f t="shared" si="29"/>
        <v>28731.1351459952</v>
      </c>
      <c r="Q243" s="3" t="s">
        <v>1</v>
      </c>
    </row>
    <row r="244" spans="2:17" ht="12">
      <c r="B244" s="14" t="s">
        <v>36</v>
      </c>
      <c r="C244" s="11">
        <v>0</v>
      </c>
      <c r="D244" s="11"/>
      <c r="E244" s="11">
        <v>0</v>
      </c>
      <c r="F244" s="11"/>
      <c r="G244" s="11">
        <v>0</v>
      </c>
      <c r="H244" s="11"/>
      <c r="I244" s="11">
        <v>0</v>
      </c>
      <c r="J244" s="11"/>
      <c r="K244" s="11">
        <v>0</v>
      </c>
      <c r="L244" s="11"/>
      <c r="M244" s="11"/>
      <c r="N244" s="11"/>
      <c r="O244" s="18">
        <f t="shared" si="28"/>
        <v>0</v>
      </c>
      <c r="P244" s="18">
        <f t="shared" si="29"/>
        <v>0</v>
      </c>
      <c r="Q244" s="3" t="s">
        <v>1</v>
      </c>
    </row>
    <row r="245" spans="1:17" ht="1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7"/>
      <c r="L245" s="7"/>
      <c r="M245" s="11"/>
      <c r="N245" s="11"/>
      <c r="O245" s="18"/>
      <c r="P245" s="18"/>
      <c r="Q245" s="3" t="s">
        <v>1</v>
      </c>
    </row>
    <row r="246" spans="1:17" ht="12">
      <c r="A246" s="10"/>
      <c r="B246" s="14" t="s">
        <v>37</v>
      </c>
      <c r="C246" s="10">
        <f>SUM(C237:C244)</f>
        <v>551</v>
      </c>
      <c r="D246" s="10">
        <f>IF(C246&gt;0,(C237*D237+C238*D238+C239*D239+C240*D240+C241*D241+C242*D242+C243*D243+C244*D244)/C246,0)</f>
        <v>47835.97640653358</v>
      </c>
      <c r="E246" s="10">
        <f>SUM(E237:E244)</f>
        <v>475</v>
      </c>
      <c r="F246" s="10">
        <f>IF(E246&gt;0,(E237*F237+E238*F238+E239*F239+E240*F240+E241*F241+E242*F242+E243*F243+E244*F244)/E246,0)</f>
        <v>38915.82105263158</v>
      </c>
      <c r="G246" s="10">
        <f>SUM(G237:G244)</f>
        <v>617</v>
      </c>
      <c r="H246" s="10">
        <f>IF(G246&gt;0,(G237*H237+G238*H238+G239*H239+G240*H240+G241*H241+G242*H242+G243*H243+G244*H244)/G246,0)</f>
        <v>34272.82495948136</v>
      </c>
      <c r="I246" s="10">
        <f>SUM(I237:I244)</f>
        <v>294</v>
      </c>
      <c r="J246" s="10">
        <f>IF(I246&gt;0,(I237*J237+I238*J238+I239*J239+I240*J240+I241*J241+I242*J242+I243*J243+I244*J244)/I246,0)</f>
        <v>24483.255102040817</v>
      </c>
      <c r="K246" s="10">
        <f>SUM(K237:K244)</f>
        <v>1</v>
      </c>
      <c r="L246" s="10">
        <f>IF(K246&gt;0,(K237*L237+K238*L238+K239*L239+K240*L240+K241*L241+K242*L242+K243*L243+K244*L244)/K246,0)</f>
        <v>35420</v>
      </c>
      <c r="M246" s="10">
        <f>SUM(M237:M244)</f>
        <v>1493.2</v>
      </c>
      <c r="N246" s="10">
        <f>IF(M246&gt;0,(M237*N237+M238*N238+M239*N239+M240*N240+M241*N241+M242*N242+M243*N243+M244*N244)/M246,0)</f>
        <v>28731.1351459952</v>
      </c>
      <c r="O246" s="18">
        <f>IF((C246+E246+G246+I246+K246+M246)=SUM(O237:O244),SUM(O237:O244),#VALUE!)</f>
        <v>3431.2</v>
      </c>
      <c r="P246" s="18">
        <f>IF(O246&gt;0,(O237*P237+O238*P238+O239*P239+O240*P240+O241*P241+O242*P242+O243*P243+O244*P244)/O246,0)</f>
        <v>33843.49469573328</v>
      </c>
      <c r="Q246" s="3" t="s">
        <v>1</v>
      </c>
    </row>
    <row r="247" spans="1:17" ht="12">
      <c r="A247" s="10"/>
      <c r="B247" s="17" t="s">
        <v>38</v>
      </c>
      <c r="C247" s="17" t="s">
        <v>38</v>
      </c>
      <c r="D247" s="17" t="s">
        <v>38</v>
      </c>
      <c r="E247" s="17" t="s">
        <v>38</v>
      </c>
      <c r="F247" s="17" t="s">
        <v>38</v>
      </c>
      <c r="G247" s="17" t="s">
        <v>38</v>
      </c>
      <c r="H247" s="17" t="s">
        <v>38</v>
      </c>
      <c r="I247" s="17" t="s">
        <v>38</v>
      </c>
      <c r="J247" s="17" t="s">
        <v>38</v>
      </c>
      <c r="K247" s="17" t="s">
        <v>38</v>
      </c>
      <c r="L247" s="17" t="s">
        <v>38</v>
      </c>
      <c r="M247" s="17" t="s">
        <v>38</v>
      </c>
      <c r="N247" s="17" t="s">
        <v>38</v>
      </c>
      <c r="O247" s="17" t="s">
        <v>38</v>
      </c>
      <c r="P247" s="17" t="s">
        <v>38</v>
      </c>
      <c r="Q247" s="3" t="s">
        <v>1</v>
      </c>
    </row>
    <row r="248" spans="1:17" ht="12">
      <c r="A248" s="16" t="s">
        <v>49</v>
      </c>
      <c r="B248" s="14" t="s">
        <v>39</v>
      </c>
      <c r="C248" s="10"/>
      <c r="D248" s="10"/>
      <c r="E248" s="10"/>
      <c r="F248" s="10"/>
      <c r="G248" s="10"/>
      <c r="H248" s="10"/>
      <c r="I248" s="10"/>
      <c r="J248" s="10"/>
      <c r="K248" s="7"/>
      <c r="L248" s="7"/>
      <c r="M248" s="11"/>
      <c r="N248" s="11"/>
      <c r="O248" s="10"/>
      <c r="P248" s="10"/>
      <c r="Q248" s="3" t="s">
        <v>1</v>
      </c>
    </row>
    <row r="249" spans="1:17" ht="1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7"/>
      <c r="L249" s="7"/>
      <c r="M249" s="11"/>
      <c r="N249" s="11"/>
      <c r="O249" s="10"/>
      <c r="P249" s="10"/>
      <c r="Q249" s="3" t="s">
        <v>1</v>
      </c>
    </row>
    <row r="250" spans="1:17" ht="12">
      <c r="A250" s="10"/>
      <c r="B250" s="14" t="s">
        <v>28</v>
      </c>
      <c r="C250" s="11">
        <v>153</v>
      </c>
      <c r="D250" s="22">
        <v>65370</v>
      </c>
      <c r="E250" s="11">
        <v>74</v>
      </c>
      <c r="F250" s="22">
        <v>53079</v>
      </c>
      <c r="G250" s="11">
        <v>54</v>
      </c>
      <c r="H250" s="22">
        <v>45460</v>
      </c>
      <c r="I250" s="11">
        <v>14</v>
      </c>
      <c r="J250" s="22">
        <v>34821</v>
      </c>
      <c r="K250" s="11">
        <v>2</v>
      </c>
      <c r="L250" s="11">
        <v>28492</v>
      </c>
      <c r="M250" s="17" t="s">
        <v>29</v>
      </c>
      <c r="N250" s="17" t="s">
        <v>29</v>
      </c>
      <c r="O250" s="18">
        <f aca="true" t="shared" si="30" ref="O250:O257">C250+E250+G250+I250+K250+M250</f>
        <v>297</v>
      </c>
      <c r="P250" s="18">
        <f aca="true" t="shared" si="31" ref="P250:P257">IF(O250&gt;0,(C250*D250+E250*F250+G250*H250+I250*J250+K250*L250+M250*N250)/O250,0)</f>
        <v>56999.23905723906</v>
      </c>
      <c r="Q250" s="3" t="s">
        <v>1</v>
      </c>
    </row>
    <row r="251" spans="1:17" ht="12">
      <c r="A251" s="10"/>
      <c r="B251" s="14" t="s">
        <v>30</v>
      </c>
      <c r="C251" s="7">
        <v>70</v>
      </c>
      <c r="D251" s="22">
        <v>69902</v>
      </c>
      <c r="E251" s="11">
        <v>37</v>
      </c>
      <c r="F251" s="22">
        <v>53209</v>
      </c>
      <c r="G251" s="11">
        <v>23</v>
      </c>
      <c r="H251" s="22">
        <v>42942</v>
      </c>
      <c r="I251" s="11">
        <v>8</v>
      </c>
      <c r="J251" s="22">
        <v>30008</v>
      </c>
      <c r="K251" s="11">
        <v>0</v>
      </c>
      <c r="L251" s="11"/>
      <c r="M251" s="17" t="s">
        <v>29</v>
      </c>
      <c r="N251" s="17" t="s">
        <v>29</v>
      </c>
      <c r="O251" s="18">
        <f t="shared" si="30"/>
        <v>138</v>
      </c>
      <c r="P251" s="18">
        <f t="shared" si="31"/>
        <v>58620.311594202896</v>
      </c>
      <c r="Q251" s="3" t="s">
        <v>1</v>
      </c>
    </row>
    <row r="252" spans="1:17" ht="12">
      <c r="A252" s="10"/>
      <c r="B252" s="14" t="s">
        <v>31</v>
      </c>
      <c r="C252" s="7">
        <v>15</v>
      </c>
      <c r="D252" s="22">
        <v>49638</v>
      </c>
      <c r="E252" s="7">
        <v>13</v>
      </c>
      <c r="F252" s="22">
        <v>49902</v>
      </c>
      <c r="G252" s="7">
        <v>11</v>
      </c>
      <c r="H252" s="22">
        <v>38192</v>
      </c>
      <c r="I252" s="7">
        <v>3</v>
      </c>
      <c r="J252" s="22">
        <v>37955</v>
      </c>
      <c r="K252" s="11">
        <v>0</v>
      </c>
      <c r="L252" s="7"/>
      <c r="M252" s="17" t="s">
        <v>29</v>
      </c>
      <c r="N252" s="17" t="s">
        <v>29</v>
      </c>
      <c r="O252" s="18">
        <f t="shared" si="30"/>
        <v>42</v>
      </c>
      <c r="P252" s="18">
        <f t="shared" si="31"/>
        <v>45887.45238095238</v>
      </c>
      <c r="Q252" s="3" t="s">
        <v>1</v>
      </c>
    </row>
    <row r="253" spans="1:17" ht="12">
      <c r="A253" s="10"/>
      <c r="B253" s="14" t="s">
        <v>32</v>
      </c>
      <c r="C253" s="21">
        <v>0</v>
      </c>
      <c r="D253" s="11"/>
      <c r="E253" s="21">
        <v>0</v>
      </c>
      <c r="F253" s="11"/>
      <c r="G253" s="21">
        <v>0</v>
      </c>
      <c r="H253" s="11"/>
      <c r="I253" s="21">
        <v>0</v>
      </c>
      <c r="J253" s="11"/>
      <c r="K253" s="21">
        <v>0</v>
      </c>
      <c r="L253" s="11"/>
      <c r="M253" s="17" t="s">
        <v>29</v>
      </c>
      <c r="N253" s="17" t="s">
        <v>29</v>
      </c>
      <c r="O253" s="18">
        <f t="shared" si="30"/>
        <v>0</v>
      </c>
      <c r="P253" s="18">
        <f t="shared" si="31"/>
        <v>0</v>
      </c>
      <c r="Q253" s="3" t="s">
        <v>1</v>
      </c>
    </row>
    <row r="254" spans="1:17" ht="12">
      <c r="A254" s="10"/>
      <c r="B254" s="14" t="s">
        <v>33</v>
      </c>
      <c r="C254" s="7">
        <v>19</v>
      </c>
      <c r="D254" s="22">
        <v>45870</v>
      </c>
      <c r="E254" s="7">
        <v>16</v>
      </c>
      <c r="F254" s="22">
        <v>42301</v>
      </c>
      <c r="G254" s="7">
        <v>8</v>
      </c>
      <c r="H254" s="22">
        <v>34363</v>
      </c>
      <c r="I254" s="7">
        <v>3</v>
      </c>
      <c r="J254" s="22">
        <v>26091</v>
      </c>
      <c r="K254" s="7">
        <v>0</v>
      </c>
      <c r="L254" s="11"/>
      <c r="M254" s="17" t="s">
        <v>29</v>
      </c>
      <c r="N254" s="17" t="s">
        <v>29</v>
      </c>
      <c r="O254" s="18">
        <f t="shared" si="30"/>
        <v>46</v>
      </c>
      <c r="P254" s="18">
        <f t="shared" si="31"/>
        <v>41337.45652173913</v>
      </c>
      <c r="Q254" s="3" t="s">
        <v>1</v>
      </c>
    </row>
    <row r="255" spans="1:17" ht="12">
      <c r="A255" s="10"/>
      <c r="B255" s="14" t="s">
        <v>34</v>
      </c>
      <c r="C255" s="7">
        <v>19</v>
      </c>
      <c r="D255" s="22">
        <v>48798</v>
      </c>
      <c r="E255" s="7">
        <v>5</v>
      </c>
      <c r="F255" s="22">
        <v>40641</v>
      </c>
      <c r="G255" s="7">
        <v>7</v>
      </c>
      <c r="H255" s="22">
        <v>35841</v>
      </c>
      <c r="I255" s="7">
        <v>3</v>
      </c>
      <c r="J255" s="22">
        <v>31533</v>
      </c>
      <c r="K255" s="7">
        <v>0</v>
      </c>
      <c r="L255" s="11"/>
      <c r="M255" s="17" t="s">
        <v>29</v>
      </c>
      <c r="N255" s="17" t="s">
        <v>29</v>
      </c>
      <c r="O255" s="18">
        <f t="shared" si="30"/>
        <v>34</v>
      </c>
      <c r="P255" s="18">
        <f t="shared" si="31"/>
        <v>43407.44117647059</v>
      </c>
      <c r="Q255" s="3" t="s">
        <v>1</v>
      </c>
    </row>
    <row r="256" spans="1:17" ht="12">
      <c r="A256" s="10"/>
      <c r="B256" s="14" t="s">
        <v>35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>
        <v>560.3</v>
      </c>
      <c r="N256" s="11">
        <v>30233.9996430484</v>
      </c>
      <c r="O256" s="18">
        <f t="shared" si="30"/>
        <v>560.3</v>
      </c>
      <c r="P256" s="18">
        <f t="shared" si="31"/>
        <v>30233.9996430484</v>
      </c>
      <c r="Q256" s="3" t="s">
        <v>1</v>
      </c>
    </row>
    <row r="257" spans="2:17" ht="12">
      <c r="B257" s="14" t="s">
        <v>36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8">
        <f t="shared" si="30"/>
        <v>0</v>
      </c>
      <c r="P257" s="18">
        <f t="shared" si="31"/>
        <v>0</v>
      </c>
      <c r="Q257" s="3" t="s">
        <v>1</v>
      </c>
    </row>
    <row r="258" spans="1:17" ht="1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1"/>
      <c r="L258" s="11"/>
      <c r="M258" s="11"/>
      <c r="N258" s="11"/>
      <c r="O258" s="18"/>
      <c r="P258" s="18"/>
      <c r="Q258" s="3" t="s">
        <v>1</v>
      </c>
    </row>
    <row r="259" spans="1:17" ht="12">
      <c r="A259" s="10"/>
      <c r="B259" s="14" t="s">
        <v>40</v>
      </c>
      <c r="C259" s="10">
        <f>SUM(C250:C257)</f>
        <v>276</v>
      </c>
      <c r="D259" s="10">
        <f>IF(C259&gt;0,(C250*D250+C251*D251+C252*D252+C253*D253+C254*D254+C255*D255+C256*D256+C257*D257)/C259,0)</f>
        <v>63181.20289855073</v>
      </c>
      <c r="E259" s="10">
        <f>SUM(E250:E257)</f>
        <v>145</v>
      </c>
      <c r="F259" s="10">
        <f>IF(E259&gt;0,(E250*F250+E251*F251+E252*F252+E253*F253+E254*F254+E255*F255+E256*F256+E257*F257)/E259,0)</f>
        <v>51209.144827586206</v>
      </c>
      <c r="G259" s="10">
        <f>SUM(G250:G257)</f>
        <v>103</v>
      </c>
      <c r="H259" s="10">
        <f>IF(G259&gt;0,(G250*H250+G251*H251+G252*H252+G253*H253+G254*H254+G255*H255+G256*H256+G257*H257)/G259,0)</f>
        <v>42605.912621359224</v>
      </c>
      <c r="I259" s="10">
        <f>SUM(I250:I257)</f>
        <v>31</v>
      </c>
      <c r="J259" s="10">
        <f>IF(I259&gt;0,(I250*J250+I251*J251+I252*J252+I253*J253+I254*J254+I255*J255+I256*J256+I257*J257)/I259,0)</f>
        <v>32719.1935483871</v>
      </c>
      <c r="K259" s="10">
        <f>SUM(K250:K257)</f>
        <v>2</v>
      </c>
      <c r="L259" s="10">
        <f>IF(K259&gt;0,(K250*L250+K251*L251+K252*L252+K253*L253+K254*L254+K255*L255+K256*L256+K257*L257)/K259,0)</f>
        <v>28492</v>
      </c>
      <c r="M259" s="10">
        <f>SUM(M250:M257)</f>
        <v>560.3</v>
      </c>
      <c r="N259" s="10">
        <f>IF(M259&gt;0,(M250*N250+M251*N251+M252*N252+M253*N253+M254*N254+M255*N255+M256*N256+M257*N257)/M259,0)</f>
        <v>30233.9996430484</v>
      </c>
      <c r="O259" s="18">
        <f>IF((C259+E259+G259+I259+K259+M259)=SUM(O250:O257),SUM(O250:O257),#VALUE!)</f>
        <v>1117.3</v>
      </c>
      <c r="P259" s="18">
        <f>IF(O259&gt;0,(O250*P250+O251*P251+O252*P252+O253*P253+O254*P254+O255*P255+O256*P256+O257*P257)/O259,0)</f>
        <v>42301.2046898774</v>
      </c>
      <c r="Q259" s="3" t="s">
        <v>1</v>
      </c>
    </row>
    <row r="260" spans="1:17" ht="12">
      <c r="A260" s="10"/>
      <c r="B260" s="17" t="s">
        <v>38</v>
      </c>
      <c r="C260" s="17" t="s">
        <v>38</v>
      </c>
      <c r="D260" s="17" t="s">
        <v>38</v>
      </c>
      <c r="E260" s="17" t="s">
        <v>38</v>
      </c>
      <c r="F260" s="17" t="s">
        <v>38</v>
      </c>
      <c r="G260" s="17" t="s">
        <v>38</v>
      </c>
      <c r="H260" s="17" t="s">
        <v>38</v>
      </c>
      <c r="I260" s="17" t="s">
        <v>38</v>
      </c>
      <c r="J260" s="17" t="s">
        <v>38</v>
      </c>
      <c r="K260" s="17" t="s">
        <v>38</v>
      </c>
      <c r="L260" s="17" t="s">
        <v>38</v>
      </c>
      <c r="M260" s="17" t="s">
        <v>38</v>
      </c>
      <c r="N260" s="17" t="s">
        <v>38</v>
      </c>
      <c r="O260" s="17" t="s">
        <v>38</v>
      </c>
      <c r="P260" s="17" t="s">
        <v>38</v>
      </c>
      <c r="Q260" s="3" t="s">
        <v>1</v>
      </c>
    </row>
    <row r="261" ht="12">
      <c r="Q261" s="3" t="s">
        <v>1</v>
      </c>
    </row>
    <row r="262" spans="1:17" ht="12">
      <c r="A262" s="7"/>
      <c r="B262" s="14" t="s">
        <v>23</v>
      </c>
      <c r="C262" s="10"/>
      <c r="D262" s="10"/>
      <c r="E262" s="10"/>
      <c r="F262" s="10"/>
      <c r="G262" s="10"/>
      <c r="H262" s="10"/>
      <c r="I262" s="10"/>
      <c r="J262" s="10"/>
      <c r="M262" s="10"/>
      <c r="N262" s="10"/>
      <c r="O262" s="10"/>
      <c r="P262" s="10"/>
      <c r="Q262" s="3" t="s">
        <v>1</v>
      </c>
    </row>
    <row r="263" spans="1:17" ht="12">
      <c r="A263" s="10"/>
      <c r="B263" s="14" t="s">
        <v>23</v>
      </c>
      <c r="C263" s="14" t="s">
        <v>16</v>
      </c>
      <c r="D263" s="10"/>
      <c r="E263" s="14" t="s">
        <v>17</v>
      </c>
      <c r="F263" s="10"/>
      <c r="G263" s="14" t="s">
        <v>18</v>
      </c>
      <c r="H263" s="10"/>
      <c r="I263" s="14" t="s">
        <v>19</v>
      </c>
      <c r="J263" s="10"/>
      <c r="K263" s="1" t="s">
        <v>20</v>
      </c>
      <c r="M263" s="14" t="s">
        <v>21</v>
      </c>
      <c r="N263" s="10"/>
      <c r="O263" s="14" t="s">
        <v>22</v>
      </c>
      <c r="P263" s="10"/>
      <c r="Q263" s="3" t="s">
        <v>1</v>
      </c>
    </row>
    <row r="264" spans="1:17" ht="12">
      <c r="A264" s="10"/>
      <c r="B264" s="14" t="s">
        <v>23</v>
      </c>
      <c r="C264" s="15" t="s">
        <v>24</v>
      </c>
      <c r="D264" s="15" t="s">
        <v>25</v>
      </c>
      <c r="E264" s="15" t="s">
        <v>24</v>
      </c>
      <c r="F264" s="15" t="s">
        <v>25</v>
      </c>
      <c r="G264" s="15" t="s">
        <v>24</v>
      </c>
      <c r="H264" s="15" t="s">
        <v>25</v>
      </c>
      <c r="I264" s="15" t="s">
        <v>24</v>
      </c>
      <c r="J264" s="15" t="s">
        <v>25</v>
      </c>
      <c r="K264" s="15" t="s">
        <v>24</v>
      </c>
      <c r="L264" s="15" t="s">
        <v>25</v>
      </c>
      <c r="M264" s="15" t="s">
        <v>24</v>
      </c>
      <c r="N264" s="15" t="s">
        <v>25</v>
      </c>
      <c r="O264" s="15" t="s">
        <v>24</v>
      </c>
      <c r="P264" s="15" t="s">
        <v>25</v>
      </c>
      <c r="Q264" s="3" t="s">
        <v>1</v>
      </c>
    </row>
    <row r="265" spans="1:17" ht="12">
      <c r="A265" s="6" t="s">
        <v>50</v>
      </c>
      <c r="B265" s="14" t="s">
        <v>27</v>
      </c>
      <c r="C265" s="10"/>
      <c r="D265" s="10"/>
      <c r="E265" s="10"/>
      <c r="F265" s="10"/>
      <c r="G265" s="10"/>
      <c r="H265" s="10"/>
      <c r="I265" s="10"/>
      <c r="J265" s="10"/>
      <c r="M265" s="10"/>
      <c r="N265" s="10"/>
      <c r="O265" s="10"/>
      <c r="P265" s="10"/>
      <c r="Q265" s="3" t="s">
        <v>1</v>
      </c>
    </row>
    <row r="266" spans="1:17" ht="12">
      <c r="A266" s="10"/>
      <c r="B266" s="14" t="s">
        <v>23</v>
      </c>
      <c r="C266" s="10"/>
      <c r="D266" s="10"/>
      <c r="E266" s="10"/>
      <c r="F266" s="10"/>
      <c r="G266" s="10"/>
      <c r="H266" s="10"/>
      <c r="I266" s="10"/>
      <c r="J266" s="10"/>
      <c r="M266" s="10"/>
      <c r="N266" s="10"/>
      <c r="O266" s="10"/>
      <c r="P266" s="10"/>
      <c r="Q266" s="3" t="s">
        <v>1</v>
      </c>
    </row>
    <row r="267" spans="1:17" ht="12">
      <c r="A267" s="10"/>
      <c r="B267" s="14" t="s">
        <v>28</v>
      </c>
      <c r="C267" s="21">
        <v>733</v>
      </c>
      <c r="D267" s="21">
        <v>64973</v>
      </c>
      <c r="E267" s="21">
        <v>475</v>
      </c>
      <c r="F267" s="21">
        <v>45615</v>
      </c>
      <c r="G267" s="21">
        <v>305</v>
      </c>
      <c r="H267" s="21">
        <v>39274</v>
      </c>
      <c r="I267" s="21">
        <v>11</v>
      </c>
      <c r="J267" s="21">
        <v>32510</v>
      </c>
      <c r="K267" s="21">
        <v>253</v>
      </c>
      <c r="L267" s="21">
        <v>30363</v>
      </c>
      <c r="M267" s="4" t="s">
        <v>29</v>
      </c>
      <c r="N267" s="4" t="s">
        <v>29</v>
      </c>
      <c r="O267" s="18">
        <f aca="true" t="shared" si="32" ref="O267:O274">C267+E267+G267+I267+K267+M267</f>
        <v>1777</v>
      </c>
      <c r="P267" s="18">
        <f aca="true" t="shared" si="33" ref="P267:P274">IF(O267&gt;0,(C267*D267+E267*F267+G267*H267+I267*J267+K267*L267+M267*N267)/O267,0)</f>
        <v>50259.06190208216</v>
      </c>
      <c r="Q267" s="3" t="s">
        <v>1</v>
      </c>
    </row>
    <row r="268" spans="1:17" ht="12">
      <c r="A268" s="10"/>
      <c r="B268" s="14" t="s">
        <v>30</v>
      </c>
      <c r="C268" s="21">
        <v>136</v>
      </c>
      <c r="D268" s="21">
        <v>59084</v>
      </c>
      <c r="E268" s="21">
        <v>170</v>
      </c>
      <c r="F268" s="21">
        <v>42760</v>
      </c>
      <c r="G268" s="21">
        <v>132</v>
      </c>
      <c r="H268" s="21">
        <v>36641</v>
      </c>
      <c r="I268" s="21">
        <v>1</v>
      </c>
      <c r="J268" s="21">
        <v>27250</v>
      </c>
      <c r="K268" s="21">
        <v>115</v>
      </c>
      <c r="L268" s="21">
        <v>27177</v>
      </c>
      <c r="M268" s="4" t="s">
        <v>29</v>
      </c>
      <c r="N268" s="4" t="s">
        <v>29</v>
      </c>
      <c r="O268" s="18">
        <f t="shared" si="32"/>
        <v>554</v>
      </c>
      <c r="P268" s="18">
        <f t="shared" si="33"/>
        <v>42046.64440433213</v>
      </c>
      <c r="Q268" s="3" t="s">
        <v>1</v>
      </c>
    </row>
    <row r="269" spans="1:17" ht="12">
      <c r="A269" s="10"/>
      <c r="B269" s="14" t="s">
        <v>31</v>
      </c>
      <c r="C269" s="21">
        <v>690</v>
      </c>
      <c r="D269" s="21">
        <v>50939</v>
      </c>
      <c r="E269" s="21">
        <v>720</v>
      </c>
      <c r="F269" s="21">
        <v>41926</v>
      </c>
      <c r="G269" s="21">
        <v>781</v>
      </c>
      <c r="H269" s="21">
        <v>36560</v>
      </c>
      <c r="I269" s="21">
        <v>42</v>
      </c>
      <c r="J269" s="21">
        <v>30297</v>
      </c>
      <c r="K269" s="21">
        <v>316</v>
      </c>
      <c r="L269" s="21">
        <v>30213</v>
      </c>
      <c r="M269" s="4" t="s">
        <v>29</v>
      </c>
      <c r="N269" s="4" t="s">
        <v>29</v>
      </c>
      <c r="O269" s="18">
        <f t="shared" si="32"/>
        <v>2549</v>
      </c>
      <c r="P269" s="18">
        <f t="shared" si="33"/>
        <v>41077.9803844645</v>
      </c>
      <c r="Q269" s="3" t="s">
        <v>1</v>
      </c>
    </row>
    <row r="270" spans="1:17" ht="12">
      <c r="A270" s="10"/>
      <c r="B270" s="14" t="s">
        <v>32</v>
      </c>
      <c r="C270" s="21">
        <v>81</v>
      </c>
      <c r="D270" s="21">
        <v>52536</v>
      </c>
      <c r="E270" s="21">
        <v>89</v>
      </c>
      <c r="F270" s="21">
        <v>40893</v>
      </c>
      <c r="G270" s="21">
        <v>116</v>
      </c>
      <c r="H270" s="21">
        <v>34926</v>
      </c>
      <c r="I270" s="21">
        <v>0</v>
      </c>
      <c r="J270" s="21">
        <v>0</v>
      </c>
      <c r="K270" s="21">
        <v>32</v>
      </c>
      <c r="L270" s="21">
        <v>28674</v>
      </c>
      <c r="M270" s="4" t="s">
        <v>29</v>
      </c>
      <c r="N270" s="4" t="s">
        <v>29</v>
      </c>
      <c r="O270" s="18">
        <f t="shared" si="32"/>
        <v>318</v>
      </c>
      <c r="P270" s="18">
        <f t="shared" si="33"/>
        <v>40452.443396226416</v>
      </c>
      <c r="Q270" s="3" t="s">
        <v>1</v>
      </c>
    </row>
    <row r="271" spans="1:17" ht="12">
      <c r="A271" s="10"/>
      <c r="B271" s="14" t="s">
        <v>33</v>
      </c>
      <c r="C271" s="21">
        <v>67</v>
      </c>
      <c r="D271" s="21">
        <v>51194</v>
      </c>
      <c r="E271" s="21">
        <v>83</v>
      </c>
      <c r="F271" s="21">
        <v>40503</v>
      </c>
      <c r="G271" s="21">
        <v>81</v>
      </c>
      <c r="H271" s="21">
        <v>33862</v>
      </c>
      <c r="I271" s="21">
        <v>2</v>
      </c>
      <c r="J271" s="21">
        <v>29732</v>
      </c>
      <c r="K271" s="21">
        <v>58</v>
      </c>
      <c r="L271" s="21">
        <v>30452</v>
      </c>
      <c r="M271" s="4" t="s">
        <v>29</v>
      </c>
      <c r="N271" s="4" t="s">
        <v>29</v>
      </c>
      <c r="O271" s="18">
        <f t="shared" si="32"/>
        <v>291</v>
      </c>
      <c r="P271" s="18">
        <f t="shared" si="33"/>
        <v>39038.65635738832</v>
      </c>
      <c r="Q271" s="3" t="s">
        <v>1</v>
      </c>
    </row>
    <row r="272" spans="1:17" ht="12">
      <c r="A272" s="10"/>
      <c r="B272" s="14" t="s">
        <v>34</v>
      </c>
      <c r="C272" s="21">
        <v>98</v>
      </c>
      <c r="D272" s="21">
        <v>47777</v>
      </c>
      <c r="E272" s="21">
        <v>113</v>
      </c>
      <c r="F272" s="21">
        <v>41453</v>
      </c>
      <c r="G272" s="21">
        <v>82</v>
      </c>
      <c r="H272" s="21">
        <v>34549</v>
      </c>
      <c r="I272" s="21">
        <v>7</v>
      </c>
      <c r="J272" s="21">
        <v>29428</v>
      </c>
      <c r="K272" s="21">
        <v>63</v>
      </c>
      <c r="L272" s="21">
        <v>31800</v>
      </c>
      <c r="M272" s="4" t="s">
        <v>29</v>
      </c>
      <c r="N272" s="4" t="s">
        <v>29</v>
      </c>
      <c r="O272" s="18">
        <f t="shared" si="32"/>
        <v>363</v>
      </c>
      <c r="P272" s="18">
        <f t="shared" si="33"/>
        <v>39693.523415977965</v>
      </c>
      <c r="Q272" s="3" t="s">
        <v>1</v>
      </c>
    </row>
    <row r="273" spans="1:17" ht="12">
      <c r="A273" s="10"/>
      <c r="B273" s="14" t="s">
        <v>35</v>
      </c>
      <c r="C273" s="11"/>
      <c r="D273" s="11"/>
      <c r="E273" s="11"/>
      <c r="F273" s="11"/>
      <c r="G273" s="11"/>
      <c r="H273" s="11"/>
      <c r="I273" s="11"/>
      <c r="J273" s="11"/>
      <c r="K273" s="7"/>
      <c r="L273" s="7"/>
      <c r="M273" s="7">
        <v>3796</v>
      </c>
      <c r="N273" s="7">
        <v>26461</v>
      </c>
      <c r="O273" s="18">
        <f t="shared" si="32"/>
        <v>3796</v>
      </c>
      <c r="P273" s="18">
        <f t="shared" si="33"/>
        <v>26461</v>
      </c>
      <c r="Q273" s="3" t="s">
        <v>1</v>
      </c>
    </row>
    <row r="274" spans="2:17" ht="12">
      <c r="B274" s="14" t="s">
        <v>36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8">
        <f t="shared" si="32"/>
        <v>0</v>
      </c>
      <c r="P274" s="18">
        <f t="shared" si="33"/>
        <v>0</v>
      </c>
      <c r="Q274" s="3" t="s">
        <v>1</v>
      </c>
    </row>
    <row r="275" spans="1:17" ht="12">
      <c r="A275" s="10"/>
      <c r="B275" s="1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8"/>
      <c r="P275" s="18"/>
      <c r="Q275" s="3" t="s">
        <v>1</v>
      </c>
    </row>
    <row r="276" spans="1:17" ht="12">
      <c r="A276" s="10"/>
      <c r="B276" s="14" t="s">
        <v>37</v>
      </c>
      <c r="C276" s="10">
        <f>SUM(C267:C274)</f>
        <v>1805</v>
      </c>
      <c r="D276" s="10">
        <f>IF(C276&gt;0,(C267*D267+C268*D268+C269*D269+C270*D270+C271*D271+C272*D272+C273*D273+C274*D274)/C276,0)</f>
        <v>57161.27590027701</v>
      </c>
      <c r="E276" s="10">
        <f>SUM(E267:E274)</f>
        <v>1650</v>
      </c>
      <c r="F276" s="10">
        <f>IF(E276&gt;0,(E267*F267+E268*F268+E269*F269+E270*F270+E271*F271+E272*F272+E273*F273+E274*F274)/E276,0)</f>
        <v>42914.218181818185</v>
      </c>
      <c r="G276" s="10">
        <f>SUM(G267:G274)</f>
        <v>1497</v>
      </c>
      <c r="H276" s="10">
        <f>IF(G276&gt;0,(G267*H267+G268*H268+G269*H269+G270*H270+G271*H271+G272*H272+G273*H273+G274*H274)/G276,0)</f>
        <v>36737.34001336005</v>
      </c>
      <c r="I276" s="10">
        <f>SUM(I267:I274)</f>
        <v>63</v>
      </c>
      <c r="J276" s="10">
        <f>IF(I276&gt;0,(I267*J267+I268*J268+I269*J269+I270*J270+I271*J271+I272*J272+I273*J273+I274*J274)/I276,0)</f>
        <v>30520.539682539682</v>
      </c>
      <c r="K276" s="10">
        <f>SUM(K267:K274)</f>
        <v>837</v>
      </c>
      <c r="L276" s="10">
        <f>IF(K276&gt;0,(K267*L267+K268*L268+K269*L269+K270*L270+K271*L271+K272*L272+K273*L273+K274*L274)/K276,0)</f>
        <v>29918.382317801672</v>
      </c>
      <c r="M276" s="10">
        <f>SUM(M267:M274)</f>
        <v>3796</v>
      </c>
      <c r="N276" s="10">
        <f>IF(M276&gt;0,(M267*N267+M268*N268+M269*N269+M270*N270+M271*N271+M272*N272+M273*N273+M274*N274)/M276,0)</f>
        <v>26461</v>
      </c>
      <c r="O276" s="18">
        <f>IF((C276+E276+G276+I276+K276+M276)=SUM(O267:O274),SUM(O267:O274),#VALUE!)</f>
        <v>9648</v>
      </c>
      <c r="P276" s="18">
        <f>IF(O276&gt;0,(O267*P267+O268*P268+O269*P269+O270*P270+O271*P271+O272*P272+O273*P273+O274*P274)/O276,0)</f>
        <v>36939.344631011605</v>
      </c>
      <c r="Q276" s="3" t="s">
        <v>1</v>
      </c>
    </row>
    <row r="277" spans="1:17" ht="12">
      <c r="A277" s="10"/>
      <c r="B277" s="17" t="s">
        <v>38</v>
      </c>
      <c r="C277" s="17" t="s">
        <v>38</v>
      </c>
      <c r="D277" s="17" t="s">
        <v>38</v>
      </c>
      <c r="E277" s="17" t="s">
        <v>38</v>
      </c>
      <c r="F277" s="17" t="s">
        <v>38</v>
      </c>
      <c r="G277" s="17" t="s">
        <v>38</v>
      </c>
      <c r="H277" s="17" t="s">
        <v>38</v>
      </c>
      <c r="I277" s="17" t="s">
        <v>38</v>
      </c>
      <c r="J277" s="17" t="s">
        <v>38</v>
      </c>
      <c r="K277" s="17" t="s">
        <v>38</v>
      </c>
      <c r="L277" s="17" t="s">
        <v>38</v>
      </c>
      <c r="M277" s="17" t="s">
        <v>38</v>
      </c>
      <c r="N277" s="17" t="s">
        <v>38</v>
      </c>
      <c r="O277" s="17" t="s">
        <v>38</v>
      </c>
      <c r="P277" s="17" t="s">
        <v>38</v>
      </c>
      <c r="Q277" s="3" t="s">
        <v>1</v>
      </c>
    </row>
    <row r="278" spans="1:17" ht="12">
      <c r="A278" s="6" t="s">
        <v>50</v>
      </c>
      <c r="B278" s="14" t="s">
        <v>39</v>
      </c>
      <c r="C278" s="10"/>
      <c r="D278" s="10"/>
      <c r="E278" s="10"/>
      <c r="F278" s="10"/>
      <c r="G278" s="10"/>
      <c r="H278" s="10"/>
      <c r="I278" s="10"/>
      <c r="J278" s="10"/>
      <c r="M278" s="10"/>
      <c r="N278" s="10"/>
      <c r="O278" s="10"/>
      <c r="P278" s="10"/>
      <c r="Q278" s="3" t="s">
        <v>1</v>
      </c>
    </row>
    <row r="279" spans="1:17" ht="1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M279" s="10"/>
      <c r="N279" s="10"/>
      <c r="O279" s="10"/>
      <c r="P279" s="10"/>
      <c r="Q279" s="3" t="s">
        <v>1</v>
      </c>
    </row>
    <row r="280" spans="1:17" ht="12">
      <c r="A280" s="10"/>
      <c r="B280" s="14" t="s">
        <v>28</v>
      </c>
      <c r="C280" s="21">
        <v>285</v>
      </c>
      <c r="D280" s="21">
        <v>84442</v>
      </c>
      <c r="E280" s="21">
        <v>194</v>
      </c>
      <c r="F280" s="21">
        <v>62203</v>
      </c>
      <c r="G280" s="21">
        <v>108</v>
      </c>
      <c r="H280" s="21">
        <v>50442</v>
      </c>
      <c r="I280" s="21">
        <v>14</v>
      </c>
      <c r="J280" s="21">
        <v>34058</v>
      </c>
      <c r="K280" s="21">
        <v>106</v>
      </c>
      <c r="L280" s="21">
        <v>45711</v>
      </c>
      <c r="M280" s="17" t="s">
        <v>29</v>
      </c>
      <c r="N280" s="17" t="s">
        <v>29</v>
      </c>
      <c r="O280" s="18">
        <f aca="true" t="shared" si="34" ref="O280:O287">C280+E280+G280+I280+K280+M280</f>
        <v>707</v>
      </c>
      <c r="P280" s="18">
        <f aca="true" t="shared" si="35" ref="P280:P287">IF(O280&gt;0,(C280*D280+E280*F280+G280*H280+I280*J280+K280*L280+M280*N280)/O280,0)</f>
        <v>66341.2531824611</v>
      </c>
      <c r="Q280" s="3" t="s">
        <v>1</v>
      </c>
    </row>
    <row r="281" spans="1:17" ht="12">
      <c r="A281" s="10"/>
      <c r="B281" s="14" t="s">
        <v>30</v>
      </c>
      <c r="C281" s="21">
        <v>9</v>
      </c>
      <c r="D281" s="21">
        <v>72126</v>
      </c>
      <c r="E281" s="21">
        <v>1</v>
      </c>
      <c r="F281" s="21">
        <v>50400</v>
      </c>
      <c r="G281" s="21">
        <v>6</v>
      </c>
      <c r="H281" s="21">
        <v>41759</v>
      </c>
      <c r="I281" s="1" t="s">
        <v>51</v>
      </c>
      <c r="J281" s="1" t="s">
        <v>52</v>
      </c>
      <c r="K281" s="21">
        <v>9</v>
      </c>
      <c r="L281" s="21">
        <v>38742</v>
      </c>
      <c r="M281" s="17" t="s">
        <v>29</v>
      </c>
      <c r="N281" s="17" t="s">
        <v>29</v>
      </c>
      <c r="O281" s="18">
        <f t="shared" si="34"/>
        <v>25</v>
      </c>
      <c r="P281" s="18">
        <f t="shared" si="35"/>
        <v>51950.64</v>
      </c>
      <c r="Q281" s="3" t="s">
        <v>1</v>
      </c>
    </row>
    <row r="282" spans="1:17" ht="12">
      <c r="A282" s="10"/>
      <c r="B282" s="14" t="s">
        <v>31</v>
      </c>
      <c r="C282" s="21">
        <v>102</v>
      </c>
      <c r="D282" s="21">
        <v>64596</v>
      </c>
      <c r="E282" s="21">
        <v>74</v>
      </c>
      <c r="F282" s="21">
        <v>53979</v>
      </c>
      <c r="G282" s="21">
        <v>38</v>
      </c>
      <c r="H282" s="21">
        <v>45891</v>
      </c>
      <c r="I282" s="21">
        <v>3</v>
      </c>
      <c r="J282" s="21">
        <v>27117</v>
      </c>
      <c r="K282" s="21">
        <v>87</v>
      </c>
      <c r="L282" s="21">
        <v>36033</v>
      </c>
      <c r="M282" s="17" t="s">
        <v>29</v>
      </c>
      <c r="N282" s="17" t="s">
        <v>29</v>
      </c>
      <c r="O282" s="18">
        <f t="shared" si="34"/>
        <v>304</v>
      </c>
      <c r="P282" s="18">
        <f t="shared" si="35"/>
        <v>51129.33552631579</v>
      </c>
      <c r="Q282" s="3" t="s">
        <v>1</v>
      </c>
    </row>
    <row r="283" spans="1:17" ht="12">
      <c r="A283" s="10"/>
      <c r="B283" s="14" t="s">
        <v>32</v>
      </c>
      <c r="C283" s="21">
        <v>13</v>
      </c>
      <c r="D283" s="21">
        <v>61324</v>
      </c>
      <c r="E283" s="21">
        <v>12</v>
      </c>
      <c r="F283" s="21">
        <v>48932</v>
      </c>
      <c r="G283" s="21">
        <v>3</v>
      </c>
      <c r="H283" s="21">
        <v>37414</v>
      </c>
      <c r="I283" s="21">
        <v>0</v>
      </c>
      <c r="J283" s="21">
        <v>0</v>
      </c>
      <c r="K283" s="21">
        <v>3</v>
      </c>
      <c r="L283" s="21">
        <v>38329</v>
      </c>
      <c r="M283" s="17" t="s">
        <v>29</v>
      </c>
      <c r="N283" s="17" t="s">
        <v>29</v>
      </c>
      <c r="O283" s="18">
        <f t="shared" si="34"/>
        <v>31</v>
      </c>
      <c r="P283" s="18">
        <f t="shared" si="35"/>
        <v>51987.903225806454</v>
      </c>
      <c r="Q283" s="3" t="s">
        <v>1</v>
      </c>
    </row>
    <row r="284" spans="1:17" ht="12">
      <c r="A284" s="10"/>
      <c r="B284" s="14" t="s">
        <v>33</v>
      </c>
      <c r="C284" s="21">
        <v>8</v>
      </c>
      <c r="D284" s="21">
        <v>66421</v>
      </c>
      <c r="E284" s="21">
        <v>15</v>
      </c>
      <c r="F284" s="21">
        <v>55888</v>
      </c>
      <c r="G284" s="21">
        <v>9</v>
      </c>
      <c r="H284" s="21">
        <v>44688</v>
      </c>
      <c r="I284" s="21">
        <v>0</v>
      </c>
      <c r="J284" s="21">
        <v>0</v>
      </c>
      <c r="K284" s="21">
        <v>8</v>
      </c>
      <c r="L284" s="21">
        <v>39322</v>
      </c>
      <c r="M284" s="17" t="s">
        <v>29</v>
      </c>
      <c r="N284" s="17" t="s">
        <v>29</v>
      </c>
      <c r="O284" s="18">
        <f t="shared" si="34"/>
        <v>40</v>
      </c>
      <c r="P284" s="18">
        <f t="shared" si="35"/>
        <v>52161.4</v>
      </c>
      <c r="Q284" s="3" t="s">
        <v>1</v>
      </c>
    </row>
    <row r="285" spans="1:17" ht="12">
      <c r="A285" s="10"/>
      <c r="B285" s="14" t="s">
        <v>34</v>
      </c>
      <c r="C285" s="21">
        <v>8</v>
      </c>
      <c r="D285" s="21">
        <v>60749</v>
      </c>
      <c r="E285" s="21">
        <v>5</v>
      </c>
      <c r="F285" s="21">
        <v>50210</v>
      </c>
      <c r="G285" s="21">
        <v>4</v>
      </c>
      <c r="H285" s="21">
        <v>36021</v>
      </c>
      <c r="I285" s="21">
        <v>2</v>
      </c>
      <c r="J285" s="21">
        <v>35919</v>
      </c>
      <c r="K285" s="21">
        <v>9</v>
      </c>
      <c r="L285" s="21">
        <v>37712</v>
      </c>
      <c r="M285" s="17" t="s">
        <v>29</v>
      </c>
      <c r="N285" s="17" t="s">
        <v>29</v>
      </c>
      <c r="O285" s="18">
        <f t="shared" si="34"/>
        <v>28</v>
      </c>
      <c r="P285" s="18">
        <f t="shared" si="35"/>
        <v>46156.142857142855</v>
      </c>
      <c r="Q285" s="3" t="s">
        <v>1</v>
      </c>
    </row>
    <row r="286" spans="1:17" ht="12">
      <c r="A286" s="10"/>
      <c r="B286" s="14" t="s">
        <v>35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8">
        <f t="shared" si="34"/>
        <v>0</v>
      </c>
      <c r="P286" s="18">
        <f t="shared" si="35"/>
        <v>0</v>
      </c>
      <c r="Q286" s="3" t="s">
        <v>1</v>
      </c>
    </row>
    <row r="287" spans="2:17" ht="12">
      <c r="B287" s="14" t="s">
        <v>36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8">
        <f t="shared" si="34"/>
        <v>0</v>
      </c>
      <c r="P287" s="18">
        <f t="shared" si="35"/>
        <v>0</v>
      </c>
      <c r="Q287" s="3" t="s">
        <v>1</v>
      </c>
    </row>
    <row r="288" spans="1:17" ht="12">
      <c r="A288" s="10"/>
      <c r="B288" s="1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8"/>
      <c r="P288" s="18"/>
      <c r="Q288" s="3" t="s">
        <v>1</v>
      </c>
    </row>
    <row r="289" spans="1:17" ht="12">
      <c r="A289" s="10"/>
      <c r="B289" s="14" t="s">
        <v>40</v>
      </c>
      <c r="C289" s="10">
        <f>SUM(C280:C287)</f>
        <v>425</v>
      </c>
      <c r="D289" s="10">
        <f>IF(C289&gt;0,(C280*D280+C281*D281+C282*D282+C283*D283+C284*D284+C285*D285+C286*D286+C287*D287)/C289,0)</f>
        <v>77925.80705882353</v>
      </c>
      <c r="E289" s="10">
        <f>SUM(E280:E287)</f>
        <v>301</v>
      </c>
      <c r="F289" s="10">
        <f>IF(E289&gt;0,(E280*F280+E281*F281+E282*F282+E283*F283+E284*F284+E285*F285+E286*F286+E287*F287)/E289,0)</f>
        <v>59098.94352159469</v>
      </c>
      <c r="G289" s="10">
        <f>SUM(G280:G287)</f>
        <v>168</v>
      </c>
      <c r="H289" s="10">
        <f>IF(G289&gt;0,(G280*H280+G281*H281+G282*H282+G283*H283+G284*H284+G285*H285+G286*H286+G287*H287)/G289,0)</f>
        <v>48218.25</v>
      </c>
      <c r="I289" s="10">
        <f>SUM(I280:I287)</f>
        <v>19</v>
      </c>
      <c r="J289" s="10">
        <f>IF(I289&gt;0,(I280*J280+I281*J281+I282*J282+I283*J283+I284*J284+I285*J285+I286*J286+I287*J287)/I289,0)</f>
        <v>33157.94736842105</v>
      </c>
      <c r="K289" s="10">
        <f>SUM(K280:K287)</f>
        <v>222</v>
      </c>
      <c r="L289" s="10">
        <f>IF(K289&gt;0,(K280*L280+K281*L281+K282*L282+K283*L283+K284*L284+K285*L285+K286*L286+K287*L287)/K289,0)</f>
        <v>40981.46846846847</v>
      </c>
      <c r="M289" s="10">
        <f>SUM(M280:M287)</f>
        <v>0</v>
      </c>
      <c r="N289" s="10">
        <f>IF(M289&gt;0,(M280*N280+M281*N281+M282*N282+M283*N283+M284*N284+M285*N285+M286*N286+M287*N287)/M289,0)</f>
        <v>0</v>
      </c>
      <c r="O289" s="18">
        <f>IF((C289+E289+G289+I289+K289+M289)=SUM(O280:O287),SUM(O280:O287),#VALUE!)</f>
        <v>1135</v>
      </c>
      <c r="P289" s="18">
        <f>IF(O289&gt;0,(O280*P280+O281*P281+O282*P282+O283*P283+O284*P284+O285*P285+O286*P286+O287*P287)/O289,0)</f>
        <v>60560.17885462555</v>
      </c>
      <c r="Q289" s="3" t="s">
        <v>1</v>
      </c>
    </row>
    <row r="290" spans="1:17" ht="12">
      <c r="A290" s="10"/>
      <c r="B290" s="17" t="s">
        <v>38</v>
      </c>
      <c r="C290" s="17" t="s">
        <v>38</v>
      </c>
      <c r="D290" s="17" t="s">
        <v>38</v>
      </c>
      <c r="E290" s="17" t="s">
        <v>38</v>
      </c>
      <c r="F290" s="17" t="s">
        <v>38</v>
      </c>
      <c r="G290" s="17" t="s">
        <v>38</v>
      </c>
      <c r="H290" s="17" t="s">
        <v>38</v>
      </c>
      <c r="I290" s="17" t="s">
        <v>38</v>
      </c>
      <c r="J290" s="17" t="s">
        <v>38</v>
      </c>
      <c r="K290" s="17" t="s">
        <v>38</v>
      </c>
      <c r="L290" s="17" t="s">
        <v>38</v>
      </c>
      <c r="M290" s="17" t="s">
        <v>38</v>
      </c>
      <c r="N290" s="17" t="s">
        <v>38</v>
      </c>
      <c r="O290" s="17" t="s">
        <v>38</v>
      </c>
      <c r="P290" s="17" t="s">
        <v>38</v>
      </c>
      <c r="Q290" s="3" t="s">
        <v>1</v>
      </c>
    </row>
    <row r="291" spans="1:17" ht="12">
      <c r="A291" s="7"/>
      <c r="B291" s="14" t="s">
        <v>23</v>
      </c>
      <c r="C291" s="10"/>
      <c r="D291" s="10"/>
      <c r="E291" s="10"/>
      <c r="F291" s="10"/>
      <c r="G291" s="10"/>
      <c r="H291" s="10"/>
      <c r="I291" s="10"/>
      <c r="J291" s="10"/>
      <c r="M291" s="10"/>
      <c r="N291" s="10"/>
      <c r="O291" s="10"/>
      <c r="P291" s="10"/>
      <c r="Q291" s="3" t="s">
        <v>1</v>
      </c>
    </row>
    <row r="292" spans="1:17" ht="12">
      <c r="A292" s="10"/>
      <c r="B292" s="14" t="s">
        <v>23</v>
      </c>
      <c r="C292" s="14" t="s">
        <v>16</v>
      </c>
      <c r="D292" s="10"/>
      <c r="E292" s="14" t="s">
        <v>17</v>
      </c>
      <c r="F292" s="10"/>
      <c r="G292" s="14" t="s">
        <v>18</v>
      </c>
      <c r="H292" s="10"/>
      <c r="I292" s="14" t="s">
        <v>19</v>
      </c>
      <c r="J292" s="10"/>
      <c r="K292" s="1" t="s">
        <v>20</v>
      </c>
      <c r="M292" s="14" t="s">
        <v>21</v>
      </c>
      <c r="N292" s="10"/>
      <c r="O292" s="14" t="s">
        <v>22</v>
      </c>
      <c r="P292" s="10"/>
      <c r="Q292" s="3" t="s">
        <v>1</v>
      </c>
    </row>
    <row r="293" spans="1:17" ht="12">
      <c r="A293" s="10"/>
      <c r="B293" s="14" t="s">
        <v>23</v>
      </c>
      <c r="C293" s="15" t="s">
        <v>24</v>
      </c>
      <c r="D293" s="15" t="s">
        <v>25</v>
      </c>
      <c r="E293" s="15" t="s">
        <v>24</v>
      </c>
      <c r="F293" s="15" t="s">
        <v>25</v>
      </c>
      <c r="G293" s="15" t="s">
        <v>24</v>
      </c>
      <c r="H293" s="15" t="s">
        <v>25</v>
      </c>
      <c r="I293" s="15" t="s">
        <v>24</v>
      </c>
      <c r="J293" s="15" t="s">
        <v>25</v>
      </c>
      <c r="K293" s="15" t="s">
        <v>24</v>
      </c>
      <c r="L293" s="15" t="s">
        <v>25</v>
      </c>
      <c r="M293" s="15" t="s">
        <v>24</v>
      </c>
      <c r="N293" s="15" t="s">
        <v>25</v>
      </c>
      <c r="O293" s="15" t="s">
        <v>24</v>
      </c>
      <c r="P293" s="15" t="s">
        <v>25</v>
      </c>
      <c r="Q293" s="3" t="s">
        <v>1</v>
      </c>
    </row>
    <row r="294" spans="1:17" ht="12">
      <c r="A294" s="6" t="s">
        <v>53</v>
      </c>
      <c r="B294" s="14" t="s">
        <v>27</v>
      </c>
      <c r="C294" s="10"/>
      <c r="D294" s="10"/>
      <c r="E294" s="10"/>
      <c r="F294" s="10"/>
      <c r="G294" s="10"/>
      <c r="H294" s="10"/>
      <c r="I294" s="10"/>
      <c r="J294" s="10"/>
      <c r="K294" s="7"/>
      <c r="L294" s="7"/>
      <c r="M294" s="11"/>
      <c r="N294" s="11"/>
      <c r="O294" s="10"/>
      <c r="P294" s="10"/>
      <c r="Q294" s="3" t="s">
        <v>1</v>
      </c>
    </row>
    <row r="295" spans="1:17" ht="12">
      <c r="A295" s="10"/>
      <c r="B295" s="10"/>
      <c r="D295" s="10"/>
      <c r="E295" s="10"/>
      <c r="F295" s="10"/>
      <c r="G295" s="10"/>
      <c r="H295" s="10"/>
      <c r="I295" s="10"/>
      <c r="J295" s="10"/>
      <c r="K295" s="7"/>
      <c r="L295" s="7"/>
      <c r="M295" s="10"/>
      <c r="N295" s="11"/>
      <c r="O295" s="10"/>
      <c r="P295" s="10"/>
      <c r="Q295" s="3" t="s">
        <v>1</v>
      </c>
    </row>
    <row r="296" spans="1:19" ht="12">
      <c r="A296" s="10"/>
      <c r="B296" s="14" t="s">
        <v>28</v>
      </c>
      <c r="C296" s="11">
        <v>415</v>
      </c>
      <c r="D296" s="11">
        <v>53422</v>
      </c>
      <c r="E296" s="11">
        <v>381</v>
      </c>
      <c r="F296" s="11">
        <v>41350</v>
      </c>
      <c r="G296" s="11">
        <v>423</v>
      </c>
      <c r="H296" s="11">
        <v>36371</v>
      </c>
      <c r="I296" s="11">
        <v>44</v>
      </c>
      <c r="J296" s="11">
        <v>23789</v>
      </c>
      <c r="K296" s="11"/>
      <c r="L296" s="11"/>
      <c r="M296" s="10"/>
      <c r="N296" s="10"/>
      <c r="O296" s="18">
        <f aca="true" t="shared" si="36" ref="O296:O303">C296+E296+G296+I296+K296+M296</f>
        <v>1263</v>
      </c>
      <c r="P296" s="18">
        <f aca="true" t="shared" si="37" ref="P296:P303">IF(O296&gt;0,(C296*D296+E296*F296+G296*H296+I296*J296+K296*L296+M296*N296)/O296,0)</f>
        <v>43037.315122723674</v>
      </c>
      <c r="Q296" s="3" t="s">
        <v>1</v>
      </c>
      <c r="R296" s="10"/>
      <c r="S296" s="10"/>
    </row>
    <row r="297" spans="1:19" ht="12">
      <c r="A297" s="10"/>
      <c r="B297" s="14" t="s">
        <v>30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0"/>
      <c r="N297" s="10"/>
      <c r="O297" s="18">
        <f t="shared" si="36"/>
        <v>0</v>
      </c>
      <c r="P297" s="18">
        <f t="shared" si="37"/>
        <v>0</v>
      </c>
      <c r="Q297" s="3" t="s">
        <v>1</v>
      </c>
      <c r="R297" s="10"/>
      <c r="S297" s="10"/>
    </row>
    <row r="298" spans="1:19" ht="12">
      <c r="A298" s="10"/>
      <c r="B298" s="14" t="s">
        <v>31</v>
      </c>
      <c r="C298" s="11">
        <v>110</v>
      </c>
      <c r="D298" s="11">
        <v>50292</v>
      </c>
      <c r="E298" s="11">
        <v>50</v>
      </c>
      <c r="F298" s="11">
        <v>44221</v>
      </c>
      <c r="G298" s="11">
        <v>148</v>
      </c>
      <c r="H298" s="11">
        <v>38655</v>
      </c>
      <c r="I298" s="11">
        <v>69</v>
      </c>
      <c r="J298" s="11">
        <v>32217</v>
      </c>
      <c r="K298" s="11"/>
      <c r="L298" s="7"/>
      <c r="M298" s="10"/>
      <c r="N298" s="10"/>
      <c r="O298" s="18">
        <f t="shared" si="36"/>
        <v>377</v>
      </c>
      <c r="P298" s="18">
        <f t="shared" si="37"/>
        <v>41610.29973474801</v>
      </c>
      <c r="Q298" s="3" t="s">
        <v>1</v>
      </c>
      <c r="R298" s="10"/>
      <c r="S298" s="10"/>
    </row>
    <row r="299" spans="1:19" ht="12">
      <c r="A299" s="10"/>
      <c r="B299" s="14" t="s">
        <v>32</v>
      </c>
      <c r="C299" s="11">
        <v>118</v>
      </c>
      <c r="D299" s="11">
        <v>44687</v>
      </c>
      <c r="E299" s="11">
        <v>75</v>
      </c>
      <c r="F299" s="11">
        <v>39587</v>
      </c>
      <c r="G299" s="11">
        <v>140</v>
      </c>
      <c r="H299" s="11">
        <v>35716</v>
      </c>
      <c r="I299" s="11">
        <v>131</v>
      </c>
      <c r="J299" s="11">
        <v>29591</v>
      </c>
      <c r="K299" s="11"/>
      <c r="L299" s="11"/>
      <c r="M299" s="10"/>
      <c r="N299" s="10"/>
      <c r="O299" s="18">
        <f t="shared" si="36"/>
        <v>464</v>
      </c>
      <c r="P299" s="18">
        <f t="shared" si="37"/>
        <v>36893.862068965514</v>
      </c>
      <c r="Q299" s="3" t="s">
        <v>1</v>
      </c>
      <c r="R299" s="10"/>
      <c r="S299" s="10"/>
    </row>
    <row r="300" spans="1:19" ht="12">
      <c r="A300" s="10"/>
      <c r="B300" s="14" t="s">
        <v>33</v>
      </c>
      <c r="C300" s="11">
        <v>81</v>
      </c>
      <c r="D300" s="11">
        <v>43843</v>
      </c>
      <c r="E300" s="11">
        <v>59</v>
      </c>
      <c r="F300" s="11">
        <v>39166</v>
      </c>
      <c r="G300" s="11">
        <v>146</v>
      </c>
      <c r="H300" s="11">
        <v>33637</v>
      </c>
      <c r="I300" s="11">
        <v>91</v>
      </c>
      <c r="J300" s="11">
        <v>27697</v>
      </c>
      <c r="K300" s="11"/>
      <c r="L300" s="11"/>
      <c r="M300" s="10"/>
      <c r="N300" s="10"/>
      <c r="O300" s="18">
        <f t="shared" si="36"/>
        <v>377</v>
      </c>
      <c r="P300" s="18">
        <f t="shared" si="37"/>
        <v>35261.28912466844</v>
      </c>
      <c r="Q300" s="3" t="s">
        <v>1</v>
      </c>
      <c r="R300" s="10"/>
      <c r="S300" s="10"/>
    </row>
    <row r="301" spans="1:19" ht="12">
      <c r="A301" s="10"/>
      <c r="B301" s="14" t="s">
        <v>34</v>
      </c>
      <c r="C301" s="11">
        <v>70</v>
      </c>
      <c r="D301" s="11">
        <v>41299</v>
      </c>
      <c r="E301" s="11">
        <v>83</v>
      </c>
      <c r="F301" s="11">
        <v>35247</v>
      </c>
      <c r="G301" s="11">
        <v>99</v>
      </c>
      <c r="H301" s="11">
        <v>31269</v>
      </c>
      <c r="I301" s="11">
        <v>63</v>
      </c>
      <c r="J301" s="11">
        <v>27583</v>
      </c>
      <c r="K301" s="11"/>
      <c r="L301" s="11"/>
      <c r="M301" s="10"/>
      <c r="N301" s="10"/>
      <c r="O301" s="18">
        <f t="shared" si="36"/>
        <v>315</v>
      </c>
      <c r="P301" s="18">
        <f t="shared" si="37"/>
        <v>33808.86031746032</v>
      </c>
      <c r="Q301" s="3" t="s">
        <v>1</v>
      </c>
      <c r="R301" s="10"/>
      <c r="S301" s="10"/>
    </row>
    <row r="302" spans="1:19" ht="12">
      <c r="A302" s="10"/>
      <c r="B302" s="14" t="s">
        <v>35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814</v>
      </c>
      <c r="J302" s="11">
        <v>32789</v>
      </c>
      <c r="K302" s="11"/>
      <c r="L302" s="11"/>
      <c r="M302" s="11">
        <v>814</v>
      </c>
      <c r="N302" s="11">
        <v>32789</v>
      </c>
      <c r="O302" s="18">
        <f t="shared" si="36"/>
        <v>1628</v>
      </c>
      <c r="P302" s="18">
        <f t="shared" si="37"/>
        <v>32789</v>
      </c>
      <c r="Q302" s="3" t="s">
        <v>1</v>
      </c>
      <c r="R302" s="11"/>
      <c r="S302" s="11"/>
    </row>
    <row r="303" spans="2:19" ht="12">
      <c r="B303" s="14" t="s">
        <v>36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8">
        <f t="shared" si="36"/>
        <v>0</v>
      </c>
      <c r="P303" s="18">
        <f t="shared" si="37"/>
        <v>0</v>
      </c>
      <c r="Q303" s="3" t="s">
        <v>1</v>
      </c>
      <c r="R303" s="11"/>
      <c r="S303" s="11"/>
    </row>
    <row r="304" spans="1:17" ht="1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7"/>
      <c r="L304" s="7"/>
      <c r="M304" s="11"/>
      <c r="N304" s="11"/>
      <c r="O304" s="18"/>
      <c r="P304" s="18"/>
      <c r="Q304" s="3" t="s">
        <v>1</v>
      </c>
    </row>
    <row r="305" spans="1:17" ht="12">
      <c r="A305" s="10"/>
      <c r="B305" s="14" t="s">
        <v>37</v>
      </c>
      <c r="C305" s="10">
        <f>SUM(C296:C303)</f>
        <v>794</v>
      </c>
      <c r="D305" s="10">
        <f>IF(C305&gt;0,(C296*D296+C297*D297+C298*D298+C299*D299+C300*D300+C301*D301+C302*D302+C303*D303)/C305,0)</f>
        <v>49644.24307304786</v>
      </c>
      <c r="E305" s="10">
        <f>SUM(E296:E303)</f>
        <v>648</v>
      </c>
      <c r="F305" s="10">
        <f>IF(E305&gt;0,(E296*F296+E297*F297+E298*F298+E299*F299+E300*F300+E301*F301+E302*F302+E303*F303)/E305,0)</f>
        <v>40386.91358024691</v>
      </c>
      <c r="G305" s="10">
        <f>SUM(G296:G303)</f>
        <v>956</v>
      </c>
      <c r="H305" s="10">
        <f>IF(G305&gt;0,(G296*H296+G297*H297+G298*H298+G299*H299+G300*H300+G301*H301+G302*H302+G303*H303)/G305,0)</f>
        <v>35682.78870292887</v>
      </c>
      <c r="I305" s="10">
        <f>SUM(I296:I303)</f>
        <v>1212</v>
      </c>
      <c r="J305" s="10">
        <f>IF(I305&gt;0,(I296*J296+I297*J297+I298*J298+I299*J299+I300*J300+I301*J301+I302*J302+I303*J303)/I305,0)</f>
        <v>31431.115511551154</v>
      </c>
      <c r="K305" s="10">
        <f>SUM(K296:K303)</f>
        <v>0</v>
      </c>
      <c r="L305" s="10">
        <f>IF(K305&gt;0,(K296*L296+K297*L297+K298*L298+K299*L299+K300*L300+K301*L301+K302*L302+K303*L303)/K305,0)</f>
        <v>0</v>
      </c>
      <c r="M305" s="10">
        <f>SUM(M296:M303)</f>
        <v>814</v>
      </c>
      <c r="N305" s="10">
        <f>IF(M305&gt;0,(M296*N296+M297*N297+M298*N298+M299*N299+M300*N300+M301*N301+M302*N302+M303*N303)/M305,0)</f>
        <v>32789</v>
      </c>
      <c r="O305" s="18">
        <f>IF((C305+E305+G305+I305+K305+M305)=SUM(O296:O303),SUM(O296:O303),#VALUE!)</f>
        <v>4424</v>
      </c>
      <c r="P305" s="18">
        <f>IF(O305&gt;0,(O296*P296+O297*P297+O298*P298+O299*P299+O300*P300+O301*P301+O302*P302+O303*P303)/O305,0)</f>
        <v>37180.323915009045</v>
      </c>
      <c r="Q305" s="3" t="s">
        <v>1</v>
      </c>
    </row>
    <row r="306" spans="1:17" ht="12">
      <c r="A306" s="10"/>
      <c r="B306" s="17" t="s">
        <v>38</v>
      </c>
      <c r="C306" s="17" t="s">
        <v>38</v>
      </c>
      <c r="D306" s="17" t="s">
        <v>38</v>
      </c>
      <c r="E306" s="17" t="s">
        <v>38</v>
      </c>
      <c r="F306" s="17" t="s">
        <v>38</v>
      </c>
      <c r="G306" s="17" t="s">
        <v>38</v>
      </c>
      <c r="H306" s="17" t="s">
        <v>38</v>
      </c>
      <c r="I306" s="17" t="s">
        <v>38</v>
      </c>
      <c r="J306" s="17" t="s">
        <v>38</v>
      </c>
      <c r="K306" s="17" t="s">
        <v>38</v>
      </c>
      <c r="L306" s="17" t="s">
        <v>38</v>
      </c>
      <c r="M306" s="17" t="s">
        <v>38</v>
      </c>
      <c r="N306" s="17" t="s">
        <v>38</v>
      </c>
      <c r="O306" s="17" t="s">
        <v>38</v>
      </c>
      <c r="P306" s="17" t="s">
        <v>38</v>
      </c>
      <c r="Q306" s="3" t="s">
        <v>1</v>
      </c>
    </row>
    <row r="307" spans="1:17" ht="12">
      <c r="A307" s="6" t="s">
        <v>53</v>
      </c>
      <c r="B307" s="14" t="s">
        <v>39</v>
      </c>
      <c r="C307" s="10"/>
      <c r="D307" s="10"/>
      <c r="E307" s="10"/>
      <c r="F307" s="10"/>
      <c r="G307" s="10"/>
      <c r="H307" s="10"/>
      <c r="I307" s="10"/>
      <c r="J307" s="10"/>
      <c r="K307" s="7"/>
      <c r="L307" s="7"/>
      <c r="M307" s="11"/>
      <c r="N307" s="11"/>
      <c r="O307" s="10"/>
      <c r="P307" s="10"/>
      <c r="Q307" s="3" t="s">
        <v>1</v>
      </c>
    </row>
    <row r="308" spans="1:17" ht="1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7"/>
      <c r="L308" s="7"/>
      <c r="M308" s="11"/>
      <c r="N308" s="11"/>
      <c r="O308" s="10"/>
      <c r="P308" s="10"/>
      <c r="Q308" s="3" t="s">
        <v>1</v>
      </c>
    </row>
    <row r="309" spans="1:17" ht="12">
      <c r="A309" s="10"/>
      <c r="B309" s="14" t="s">
        <v>28</v>
      </c>
      <c r="C309" s="11">
        <v>148</v>
      </c>
      <c r="D309" s="11">
        <v>71070</v>
      </c>
      <c r="E309" s="11">
        <v>46</v>
      </c>
      <c r="F309" s="11">
        <v>54484</v>
      </c>
      <c r="G309" s="11">
        <v>26</v>
      </c>
      <c r="H309" s="11">
        <v>41291</v>
      </c>
      <c r="I309" s="11">
        <v>11</v>
      </c>
      <c r="J309" s="11">
        <v>31585</v>
      </c>
      <c r="K309" s="11"/>
      <c r="L309" s="11"/>
      <c r="M309" s="10"/>
      <c r="N309" s="10"/>
      <c r="O309" s="18">
        <f aca="true" t="shared" si="38" ref="O309:O316">C309+E309+G309+I309+K309+M309</f>
        <v>231</v>
      </c>
      <c r="P309" s="18">
        <f aca="true" t="shared" si="39" ref="P309:P316">IF(O309&gt;0,(C309*D309+E309*F309+G309*H309+I309*J309+K309*L309+M309*N309)/O309,0)</f>
        <v>62535.17316017316</v>
      </c>
      <c r="Q309" s="3" t="s">
        <v>1</v>
      </c>
    </row>
    <row r="310" spans="1:17" ht="12">
      <c r="A310" s="10"/>
      <c r="B310" s="14" t="s">
        <v>30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0"/>
      <c r="N310" s="10"/>
      <c r="O310" s="18">
        <f t="shared" si="38"/>
        <v>0</v>
      </c>
      <c r="P310" s="18">
        <f t="shared" si="39"/>
        <v>0</v>
      </c>
      <c r="Q310" s="3" t="s">
        <v>1</v>
      </c>
    </row>
    <row r="311" spans="1:17" ht="12">
      <c r="A311" s="10"/>
      <c r="B311" s="14" t="s">
        <v>31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/>
      <c r="N311" s="10"/>
      <c r="O311" s="18">
        <f t="shared" si="38"/>
        <v>0</v>
      </c>
      <c r="P311" s="18">
        <f t="shared" si="39"/>
        <v>0</v>
      </c>
      <c r="Q311" s="3" t="s">
        <v>1</v>
      </c>
    </row>
    <row r="312" spans="1:17" ht="12">
      <c r="A312" s="10"/>
      <c r="B312" s="14" t="s">
        <v>32</v>
      </c>
      <c r="C312" s="11">
        <v>16</v>
      </c>
      <c r="D312" s="11">
        <v>58201</v>
      </c>
      <c r="E312" s="11">
        <v>5</v>
      </c>
      <c r="F312" s="11">
        <v>53243</v>
      </c>
      <c r="G312" s="11">
        <v>12</v>
      </c>
      <c r="H312" s="11">
        <v>42666</v>
      </c>
      <c r="I312" s="11">
        <v>3</v>
      </c>
      <c r="J312" s="11">
        <v>38808</v>
      </c>
      <c r="K312" s="7">
        <v>0</v>
      </c>
      <c r="L312" s="7">
        <v>0</v>
      </c>
      <c r="M312" s="10"/>
      <c r="N312" s="10"/>
      <c r="O312" s="18">
        <f t="shared" si="38"/>
        <v>36</v>
      </c>
      <c r="P312" s="18">
        <f t="shared" si="39"/>
        <v>50717.97222222222</v>
      </c>
      <c r="Q312" s="3" t="s">
        <v>1</v>
      </c>
    </row>
    <row r="313" spans="1:17" ht="12">
      <c r="A313" s="10"/>
      <c r="B313" s="14" t="s">
        <v>33</v>
      </c>
      <c r="C313" s="11">
        <v>4</v>
      </c>
      <c r="D313" s="11">
        <v>58711</v>
      </c>
      <c r="E313" s="11">
        <v>2</v>
      </c>
      <c r="F313" s="11">
        <v>44865</v>
      </c>
      <c r="G313" s="11">
        <v>3</v>
      </c>
      <c r="H313" s="11">
        <v>33925</v>
      </c>
      <c r="I313" s="11">
        <v>13</v>
      </c>
      <c r="J313" s="11">
        <v>31596</v>
      </c>
      <c r="K313" s="11"/>
      <c r="L313" s="11"/>
      <c r="M313" s="10"/>
      <c r="N313" s="10"/>
      <c r="O313" s="18">
        <f t="shared" si="38"/>
        <v>22</v>
      </c>
      <c r="P313" s="18">
        <f t="shared" si="39"/>
        <v>38049.86363636364</v>
      </c>
      <c r="Q313" s="3" t="s">
        <v>1</v>
      </c>
    </row>
    <row r="314" spans="1:17" ht="12">
      <c r="A314" s="10"/>
      <c r="B314" s="14" t="s">
        <v>34</v>
      </c>
      <c r="C314" s="11">
        <v>10</v>
      </c>
      <c r="D314" s="11">
        <v>52030</v>
      </c>
      <c r="E314" s="11">
        <v>13</v>
      </c>
      <c r="F314" s="11">
        <v>51192</v>
      </c>
      <c r="G314" s="11">
        <v>5</v>
      </c>
      <c r="H314" s="11">
        <v>41024</v>
      </c>
      <c r="I314" s="11">
        <v>12</v>
      </c>
      <c r="J314" s="11">
        <v>31589</v>
      </c>
      <c r="K314" s="11"/>
      <c r="L314" s="11"/>
      <c r="M314" s="10"/>
      <c r="N314" s="10"/>
      <c r="O314" s="18">
        <f t="shared" si="38"/>
        <v>40</v>
      </c>
      <c r="P314" s="18">
        <f t="shared" si="39"/>
        <v>44249.6</v>
      </c>
      <c r="Q314" s="3" t="s">
        <v>1</v>
      </c>
    </row>
    <row r="315" spans="1:17" ht="12">
      <c r="A315" s="10"/>
      <c r="B315" s="14" t="s">
        <v>35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177</v>
      </c>
      <c r="J315" s="11">
        <v>37692</v>
      </c>
      <c r="K315" s="11"/>
      <c r="L315" s="11"/>
      <c r="M315" s="11">
        <v>177</v>
      </c>
      <c r="N315" s="11">
        <v>37692</v>
      </c>
      <c r="O315" s="18">
        <f t="shared" si="38"/>
        <v>354</v>
      </c>
      <c r="P315" s="18">
        <f t="shared" si="39"/>
        <v>37692</v>
      </c>
      <c r="Q315" s="3" t="s">
        <v>1</v>
      </c>
    </row>
    <row r="316" spans="2:17" ht="12">
      <c r="B316" s="14" t="s">
        <v>36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8">
        <f t="shared" si="38"/>
        <v>0</v>
      </c>
      <c r="P316" s="18">
        <f t="shared" si="39"/>
        <v>0</v>
      </c>
      <c r="Q316" s="3" t="s">
        <v>1</v>
      </c>
    </row>
    <row r="317" spans="1:17" ht="1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7"/>
      <c r="L317" s="7"/>
      <c r="M317" s="11"/>
      <c r="N317" s="11"/>
      <c r="O317" s="18"/>
      <c r="P317" s="18"/>
      <c r="Q317" s="3" t="s">
        <v>1</v>
      </c>
    </row>
    <row r="318" spans="1:17" ht="12">
      <c r="A318" s="10"/>
      <c r="B318" s="14" t="s">
        <v>40</v>
      </c>
      <c r="C318" s="10">
        <f>SUM(C309:C316)</f>
        <v>178</v>
      </c>
      <c r="D318" s="10">
        <f>IF(C318&gt;0,(C309*D309+C310*D310+C311*D311+C312*D312+C313*D313+C314*D314+C315*D315+C316*D316)/C318,0)</f>
        <v>68565.84269662922</v>
      </c>
      <c r="E318" s="10">
        <f>SUM(E309:E316)</f>
        <v>66</v>
      </c>
      <c r="F318" s="10">
        <f>IF(E318&gt;0,(E309*F309+E310*F310+E311*F311+E312*F312+E313*F313+E314*F314+E315*F315+E316*F316)/E318,0)</f>
        <v>53450.07575757576</v>
      </c>
      <c r="G318" s="10">
        <f>SUM(G309:G316)</f>
        <v>46</v>
      </c>
      <c r="H318" s="10">
        <f>IF(G318&gt;0,(G309*H309+G310*H310+G311*H311+G312*H312+G313*H313+G314*H314+G315*H315+G316*H316)/G318,0)</f>
        <v>41140.282608695656</v>
      </c>
      <c r="I318" s="10">
        <f>SUM(I309:I316)</f>
        <v>216</v>
      </c>
      <c r="J318" s="10">
        <f>IF(I318&gt;0,(I309*J309+I310*J310+I311*J311+I312*J312+I313*J313+I314*J314+I315*J315+I316*J316)/I318,0)</f>
        <v>36690.55092592593</v>
      </c>
      <c r="K318" s="10">
        <f>SUM(K309:K316)</f>
        <v>0</v>
      </c>
      <c r="L318" s="10">
        <f>IF(K318&gt;0,(K309*L309+K310*L310+K311*L311+K312*L312+K313*L313+K314*L314+K315*L315+K316*L316)/K318,0)</f>
        <v>0</v>
      </c>
      <c r="M318" s="10">
        <f>SUM(M309:M316)</f>
        <v>177</v>
      </c>
      <c r="N318" s="10">
        <f>IF(M318&gt;0,(M309*N309+M310*N310+M311*N311+M312*N312+M313*N313+M314*N314+M315*N315+M316*N316)/M318,0)</f>
        <v>37692</v>
      </c>
      <c r="O318" s="18">
        <f>IF((C318+E318+G318+I318+K318+M318)=SUM(O309:O316),SUM(O309:O316),#VALUE!)</f>
        <v>683</v>
      </c>
      <c r="P318" s="18">
        <f>IF(O318&gt;0,(O309*P309+O310*P310+O311*P311+O312*P312+O313*P313+O314*P314+O315*P315+O316*P316)/O318,0)</f>
        <v>47176.45827232797</v>
      </c>
      <c r="Q318" s="3" t="s">
        <v>1</v>
      </c>
    </row>
    <row r="319" spans="1:17" ht="12">
      <c r="A319" s="10"/>
      <c r="B319" s="17" t="s">
        <v>38</v>
      </c>
      <c r="C319" s="17" t="s">
        <v>38</v>
      </c>
      <c r="D319" s="17" t="s">
        <v>38</v>
      </c>
      <c r="E319" s="17" t="s">
        <v>38</v>
      </c>
      <c r="F319" s="17" t="s">
        <v>38</v>
      </c>
      <c r="G319" s="17" t="s">
        <v>38</v>
      </c>
      <c r="H319" s="17" t="s">
        <v>38</v>
      </c>
      <c r="I319" s="17" t="s">
        <v>38</v>
      </c>
      <c r="J319" s="17" t="s">
        <v>38</v>
      </c>
      <c r="K319" s="17" t="s">
        <v>38</v>
      </c>
      <c r="L319" s="17" t="s">
        <v>38</v>
      </c>
      <c r="M319" s="17" t="s">
        <v>38</v>
      </c>
      <c r="N319" s="17" t="s">
        <v>38</v>
      </c>
      <c r="O319" s="17" t="s">
        <v>38</v>
      </c>
      <c r="P319" s="17" t="s">
        <v>38</v>
      </c>
      <c r="Q319" s="3" t="s">
        <v>1</v>
      </c>
    </row>
    <row r="320" spans="1:17" ht="12">
      <c r="A320" s="11"/>
      <c r="B320" s="14" t="s">
        <v>23</v>
      </c>
      <c r="C320" s="10"/>
      <c r="D320" s="10"/>
      <c r="E320" s="10"/>
      <c r="F320" s="10"/>
      <c r="G320" s="10"/>
      <c r="H320" s="10"/>
      <c r="I320" s="10"/>
      <c r="J320" s="10"/>
      <c r="M320" s="10"/>
      <c r="N320" s="10"/>
      <c r="O320" s="10"/>
      <c r="P320" s="10"/>
      <c r="Q320" s="3" t="s">
        <v>1</v>
      </c>
    </row>
    <row r="321" spans="1:17" ht="12">
      <c r="A321" s="10"/>
      <c r="B321" s="14" t="s">
        <v>23</v>
      </c>
      <c r="C321" s="14" t="s">
        <v>16</v>
      </c>
      <c r="D321" s="10"/>
      <c r="E321" s="14" t="s">
        <v>17</v>
      </c>
      <c r="F321" s="10"/>
      <c r="G321" s="14" t="s">
        <v>18</v>
      </c>
      <c r="H321" s="10"/>
      <c r="I321" s="14" t="s">
        <v>19</v>
      </c>
      <c r="J321" s="10"/>
      <c r="K321" s="1" t="s">
        <v>20</v>
      </c>
      <c r="M321" s="14" t="s">
        <v>21</v>
      </c>
      <c r="N321" s="10"/>
      <c r="O321" s="14" t="s">
        <v>22</v>
      </c>
      <c r="P321" s="10"/>
      <c r="Q321" s="3" t="s">
        <v>1</v>
      </c>
    </row>
    <row r="322" spans="1:17" ht="12">
      <c r="A322" s="10"/>
      <c r="B322" s="14" t="s">
        <v>23</v>
      </c>
      <c r="C322" s="15" t="s">
        <v>24</v>
      </c>
      <c r="D322" s="15" t="s">
        <v>25</v>
      </c>
      <c r="E322" s="15" t="s">
        <v>24</v>
      </c>
      <c r="F322" s="15" t="s">
        <v>25</v>
      </c>
      <c r="G322" s="15" t="s">
        <v>24</v>
      </c>
      <c r="H322" s="15" t="s">
        <v>25</v>
      </c>
      <c r="I322" s="15" t="s">
        <v>24</v>
      </c>
      <c r="J322" s="15" t="s">
        <v>25</v>
      </c>
      <c r="K322" s="15" t="s">
        <v>24</v>
      </c>
      <c r="L322" s="15" t="s">
        <v>25</v>
      </c>
      <c r="M322" s="15" t="s">
        <v>24</v>
      </c>
      <c r="N322" s="15" t="s">
        <v>25</v>
      </c>
      <c r="O322" s="15" t="s">
        <v>24</v>
      </c>
      <c r="P322" s="15" t="s">
        <v>25</v>
      </c>
      <c r="Q322" s="3" t="s">
        <v>1</v>
      </c>
    </row>
    <row r="323" spans="1:17" ht="12">
      <c r="A323" s="16" t="s">
        <v>54</v>
      </c>
      <c r="B323" s="14" t="s">
        <v>27</v>
      </c>
      <c r="C323" s="10"/>
      <c r="D323" s="10"/>
      <c r="E323" s="10"/>
      <c r="F323" s="10"/>
      <c r="G323" s="10"/>
      <c r="H323" s="10"/>
      <c r="I323" s="10"/>
      <c r="J323" s="10"/>
      <c r="M323" s="10"/>
      <c r="N323" s="10"/>
      <c r="O323" s="10"/>
      <c r="P323" s="10"/>
      <c r="Q323" s="3" t="s">
        <v>1</v>
      </c>
    </row>
    <row r="324" spans="1:17" ht="1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M324" s="10"/>
      <c r="N324" s="10"/>
      <c r="O324" s="10"/>
      <c r="P324" s="10"/>
      <c r="Q324" s="3" t="s">
        <v>1</v>
      </c>
    </row>
    <row r="325" spans="1:17" ht="12">
      <c r="A325" s="10"/>
      <c r="B325" s="14" t="s">
        <v>28</v>
      </c>
      <c r="C325" s="11">
        <v>364</v>
      </c>
      <c r="D325" s="11">
        <v>58085</v>
      </c>
      <c r="E325" s="11">
        <v>320</v>
      </c>
      <c r="F325" s="11">
        <v>42582</v>
      </c>
      <c r="G325" s="11">
        <v>202</v>
      </c>
      <c r="H325" s="11">
        <v>38386</v>
      </c>
      <c r="I325" s="11">
        <v>41</v>
      </c>
      <c r="J325" s="11">
        <v>25552</v>
      </c>
      <c r="K325" s="11">
        <v>8</v>
      </c>
      <c r="L325" s="11">
        <v>42047</v>
      </c>
      <c r="M325" s="17" t="s">
        <v>29</v>
      </c>
      <c r="N325" s="17" t="s">
        <v>29</v>
      </c>
      <c r="O325" s="18">
        <f aca="true" t="shared" si="40" ref="O325:O332">C325+E325+G325+I325+K325+M325</f>
        <v>935</v>
      </c>
      <c r="P325" s="18">
        <f aca="true" t="shared" si="41" ref="P325:P332">IF(O325&gt;0,(C325*D325+E325*F325+G325*H325+I325*J325+K325*L325+M325*N325)/O325,0)</f>
        <v>46959.529411764706</v>
      </c>
      <c r="Q325" s="3" t="s">
        <v>1</v>
      </c>
    </row>
    <row r="326" spans="1:17" ht="12">
      <c r="A326" s="10"/>
      <c r="B326" s="14" t="s">
        <v>30</v>
      </c>
      <c r="C326" s="11">
        <v>237</v>
      </c>
      <c r="D326" s="11">
        <v>59899</v>
      </c>
      <c r="E326" s="11">
        <v>192</v>
      </c>
      <c r="F326" s="11">
        <v>44054</v>
      </c>
      <c r="G326" s="11">
        <v>196</v>
      </c>
      <c r="H326" s="11">
        <v>37933</v>
      </c>
      <c r="I326" s="11">
        <v>52</v>
      </c>
      <c r="J326" s="11">
        <v>21313</v>
      </c>
      <c r="K326" s="11">
        <v>31</v>
      </c>
      <c r="L326" s="11">
        <v>34373</v>
      </c>
      <c r="M326" s="17" t="s">
        <v>29</v>
      </c>
      <c r="N326" s="17" t="s">
        <v>29</v>
      </c>
      <c r="O326" s="18">
        <f t="shared" si="40"/>
        <v>708</v>
      </c>
      <c r="P326" s="18">
        <f t="shared" si="41"/>
        <v>45569.40395480226</v>
      </c>
      <c r="Q326" s="3" t="s">
        <v>1</v>
      </c>
    </row>
    <row r="327" spans="1:17" ht="12">
      <c r="A327" s="10"/>
      <c r="B327" s="14" t="s">
        <v>31</v>
      </c>
      <c r="C327" s="11">
        <v>71</v>
      </c>
      <c r="D327" s="11">
        <v>46744</v>
      </c>
      <c r="E327" s="11">
        <v>74</v>
      </c>
      <c r="F327" s="11">
        <v>38556</v>
      </c>
      <c r="G327" s="11">
        <v>76</v>
      </c>
      <c r="H327" s="11">
        <v>32757</v>
      </c>
      <c r="I327" s="11">
        <v>26</v>
      </c>
      <c r="J327" s="11">
        <v>25680</v>
      </c>
      <c r="K327" s="11">
        <v>1</v>
      </c>
      <c r="L327" s="11">
        <v>17340</v>
      </c>
      <c r="M327" s="17" t="s">
        <v>29</v>
      </c>
      <c r="N327" s="17" t="s">
        <v>29</v>
      </c>
      <c r="O327" s="18">
        <f t="shared" si="40"/>
        <v>248</v>
      </c>
      <c r="P327" s="18">
        <f t="shared" si="41"/>
        <v>37687.58064516129</v>
      </c>
      <c r="Q327" s="3" t="s">
        <v>1</v>
      </c>
    </row>
    <row r="328" spans="1:17" ht="12">
      <c r="A328" s="10"/>
      <c r="B328" s="14" t="s">
        <v>32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7" t="s">
        <v>29</v>
      </c>
      <c r="N328" s="17" t="s">
        <v>29</v>
      </c>
      <c r="O328" s="18">
        <f t="shared" si="40"/>
        <v>0</v>
      </c>
      <c r="P328" s="18">
        <f t="shared" si="41"/>
        <v>0</v>
      </c>
      <c r="Q328" s="3" t="s">
        <v>1</v>
      </c>
    </row>
    <row r="329" spans="1:17" ht="12">
      <c r="A329" s="10"/>
      <c r="B329" s="14" t="s">
        <v>33</v>
      </c>
      <c r="C329" s="11">
        <v>201</v>
      </c>
      <c r="D329" s="11">
        <v>46524</v>
      </c>
      <c r="E329" s="11">
        <v>240</v>
      </c>
      <c r="F329" s="11">
        <v>40101</v>
      </c>
      <c r="G329" s="11">
        <v>249</v>
      </c>
      <c r="H329" s="11">
        <v>31822</v>
      </c>
      <c r="I329" s="11">
        <v>92</v>
      </c>
      <c r="J329" s="11">
        <v>25254</v>
      </c>
      <c r="K329" s="11">
        <v>25</v>
      </c>
      <c r="L329" s="11">
        <v>28495</v>
      </c>
      <c r="M329" s="17" t="s">
        <v>29</v>
      </c>
      <c r="N329" s="17" t="s">
        <v>29</v>
      </c>
      <c r="O329" s="18">
        <f t="shared" si="40"/>
        <v>807</v>
      </c>
      <c r="P329" s="18">
        <f t="shared" si="41"/>
        <v>37094.15737298637</v>
      </c>
      <c r="Q329" s="3" t="s">
        <v>1</v>
      </c>
    </row>
    <row r="330" spans="1:17" ht="12">
      <c r="A330" s="10"/>
      <c r="B330" s="14" t="s">
        <v>34</v>
      </c>
      <c r="C330" s="11">
        <v>136</v>
      </c>
      <c r="D330" s="11">
        <v>44276</v>
      </c>
      <c r="E330" s="11">
        <v>145</v>
      </c>
      <c r="F330" s="11">
        <v>37736</v>
      </c>
      <c r="G330" s="11">
        <v>137</v>
      </c>
      <c r="H330" s="11">
        <v>32279</v>
      </c>
      <c r="I330" s="11">
        <v>64</v>
      </c>
      <c r="J330" s="11">
        <v>25641</v>
      </c>
      <c r="K330" s="11">
        <v>9</v>
      </c>
      <c r="L330" s="11">
        <v>21705</v>
      </c>
      <c r="M330" s="17" t="s">
        <v>29</v>
      </c>
      <c r="N330" s="17" t="s">
        <v>29</v>
      </c>
      <c r="O330" s="18">
        <f t="shared" si="40"/>
        <v>491</v>
      </c>
      <c r="P330" s="18">
        <f t="shared" si="41"/>
        <v>36154.476578411406</v>
      </c>
      <c r="Q330" s="3" t="s">
        <v>1</v>
      </c>
    </row>
    <row r="331" spans="1:17" ht="12">
      <c r="A331" s="10"/>
      <c r="B331" s="14" t="s">
        <v>35</v>
      </c>
      <c r="C331" s="11">
        <v>32</v>
      </c>
      <c r="D331" s="11">
        <v>41246</v>
      </c>
      <c r="E331" s="11">
        <v>40</v>
      </c>
      <c r="F331" s="11">
        <v>33864</v>
      </c>
      <c r="G331" s="11">
        <v>21</v>
      </c>
      <c r="H331" s="11">
        <v>29858</v>
      </c>
      <c r="I331" s="11">
        <v>646</v>
      </c>
      <c r="J331" s="11">
        <v>26334</v>
      </c>
      <c r="K331" s="11">
        <v>674</v>
      </c>
      <c r="L331" s="11">
        <v>29302</v>
      </c>
      <c r="M331" s="11"/>
      <c r="N331" s="11"/>
      <c r="O331" s="18">
        <f t="shared" si="40"/>
        <v>1413</v>
      </c>
      <c r="P331" s="18">
        <f t="shared" si="41"/>
        <v>28352.980891719744</v>
      </c>
      <c r="Q331" s="3" t="s">
        <v>1</v>
      </c>
    </row>
    <row r="332" spans="2:17" ht="12">
      <c r="B332" s="14" t="s">
        <v>36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8">
        <f t="shared" si="40"/>
        <v>0</v>
      </c>
      <c r="P332" s="18">
        <f t="shared" si="41"/>
        <v>0</v>
      </c>
      <c r="Q332" s="3" t="s">
        <v>1</v>
      </c>
    </row>
    <row r="333" spans="1:17" ht="1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M333" s="10"/>
      <c r="N333" s="10"/>
      <c r="O333" s="18"/>
      <c r="P333" s="18"/>
      <c r="Q333" s="3" t="s">
        <v>1</v>
      </c>
    </row>
    <row r="334" spans="1:17" ht="12">
      <c r="A334" s="10"/>
      <c r="B334" s="14" t="s">
        <v>37</v>
      </c>
      <c r="C334" s="10">
        <f>SUM(C325:C332)</f>
        <v>1041</v>
      </c>
      <c r="D334" s="10">
        <f>IF(C334&gt;0,(C325*D325+C326*D326+C327*D327+C328*D328+C329*D329+C330*D330+C331*D331+C332*D332)/C334,0)</f>
        <v>53170.56580211335</v>
      </c>
      <c r="E334" s="10">
        <f>SUM(E325:E332)</f>
        <v>1011</v>
      </c>
      <c r="F334" s="10">
        <f>IF(E334&gt;0,(E325*F325+E326*F326+E327*F327+E328*F328+E329*F329+E330*F330+E331*F331+E332*F332)/E334,0)</f>
        <v>40937.95450049456</v>
      </c>
      <c r="G334" s="10">
        <f>SUM(G325:G332)</f>
        <v>881</v>
      </c>
      <c r="H334" s="10">
        <f>IF(G334&gt;0,(G325*H325+G326*H326+G327*H327+G328*H328+G329*H329+G330*H330+G331*H331+G332*H332)/G334,0)</f>
        <v>34791.47673098752</v>
      </c>
      <c r="I334" s="10">
        <f>SUM(I325:I332)</f>
        <v>921</v>
      </c>
      <c r="J334" s="10">
        <f>IF(I334&gt;0,(I325*J325+I326*J326+I327*J327+I328*J328+I329*J329+I330*J330+I331*J331+I332*J332)/I334,0)</f>
        <v>25841.198697068405</v>
      </c>
      <c r="K334" s="10">
        <f>SUM(K325:K332)</f>
        <v>748</v>
      </c>
      <c r="L334" s="10">
        <f>IF(K334&gt;0,(K325*L325+K326*L326+K327*L327+K328*L328+K329*L329+K330*L330+K331*L331+K332*L332)/K334,0)</f>
        <v>29514.10026737968</v>
      </c>
      <c r="M334" s="10">
        <f>SUM(M325:M332)</f>
        <v>0</v>
      </c>
      <c r="N334" s="10">
        <f>IF(M334&gt;0,(M325*N325+M326*N326+M327*N327+M328*N328+M329*N329+M330*N330+M331*N331+M332*N332)/M334,0)</f>
        <v>0</v>
      </c>
      <c r="O334" s="18">
        <f>IF((C334+E334+G334+I334+K334+M334)=SUM(O325:O332),SUM(O325:O332),#VALUE!)</f>
        <v>4602</v>
      </c>
      <c r="P334" s="18">
        <f>IF(O334&gt;0,(O325*P325+O326*P326+O327*P327+O328*P328+O329*P329+O330*P330+O331*P331+O332*P332)/O334,0)</f>
        <v>37650.24185136897</v>
      </c>
      <c r="Q334" s="3" t="s">
        <v>1</v>
      </c>
    </row>
    <row r="335" spans="1:17" ht="12">
      <c r="A335" s="10"/>
      <c r="B335" s="17" t="s">
        <v>38</v>
      </c>
      <c r="C335" s="17" t="s">
        <v>38</v>
      </c>
      <c r="D335" s="17" t="s">
        <v>38</v>
      </c>
      <c r="E335" s="17" t="s">
        <v>38</v>
      </c>
      <c r="F335" s="17" t="s">
        <v>38</v>
      </c>
      <c r="G335" s="17" t="s">
        <v>38</v>
      </c>
      <c r="H335" s="17" t="s">
        <v>38</v>
      </c>
      <c r="I335" s="17" t="s">
        <v>38</v>
      </c>
      <c r="J335" s="17" t="s">
        <v>38</v>
      </c>
      <c r="K335" s="17" t="s">
        <v>38</v>
      </c>
      <c r="L335" s="17" t="s">
        <v>38</v>
      </c>
      <c r="M335" s="17" t="s">
        <v>38</v>
      </c>
      <c r="N335" s="17" t="s">
        <v>38</v>
      </c>
      <c r="O335" s="17" t="s">
        <v>38</v>
      </c>
      <c r="P335" s="17" t="s">
        <v>38</v>
      </c>
      <c r="Q335" s="3" t="s">
        <v>1</v>
      </c>
    </row>
    <row r="336" spans="1:17" ht="12">
      <c r="A336" s="16" t="s">
        <v>54</v>
      </c>
      <c r="B336" s="14" t="s">
        <v>39</v>
      </c>
      <c r="C336" s="10"/>
      <c r="D336" s="10"/>
      <c r="E336" s="10"/>
      <c r="F336" s="10"/>
      <c r="G336" s="10"/>
      <c r="H336" s="10"/>
      <c r="I336" s="10"/>
      <c r="J336" s="10"/>
      <c r="M336" s="10"/>
      <c r="N336" s="10"/>
      <c r="O336" s="10"/>
      <c r="P336" s="10"/>
      <c r="Q336" s="3" t="s">
        <v>1</v>
      </c>
    </row>
    <row r="337" spans="1:17" ht="1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M337" s="10"/>
      <c r="N337" s="10"/>
      <c r="O337" s="10"/>
      <c r="P337" s="10"/>
      <c r="Q337" s="3" t="s">
        <v>1</v>
      </c>
    </row>
    <row r="338" spans="1:17" ht="12">
      <c r="A338" s="10"/>
      <c r="B338" s="14" t="s">
        <v>28</v>
      </c>
      <c r="C338" s="11">
        <v>48</v>
      </c>
      <c r="D338" s="11">
        <v>70607</v>
      </c>
      <c r="E338" s="11">
        <v>23</v>
      </c>
      <c r="F338" s="11">
        <v>59400</v>
      </c>
      <c r="G338" s="11">
        <v>11</v>
      </c>
      <c r="H338" s="11">
        <v>43904</v>
      </c>
      <c r="I338" s="11">
        <v>22</v>
      </c>
      <c r="J338" s="11">
        <v>31809</v>
      </c>
      <c r="K338" s="11">
        <v>20</v>
      </c>
      <c r="L338" s="11">
        <v>41514</v>
      </c>
      <c r="M338" s="17" t="s">
        <v>29</v>
      </c>
      <c r="N338" s="17" t="s">
        <v>29</v>
      </c>
      <c r="O338" s="18">
        <f aca="true" t="shared" si="42" ref="O338:O345">C338+E338+G338+I338+K338+M338</f>
        <v>124</v>
      </c>
      <c r="P338" s="18">
        <f aca="true" t="shared" si="43" ref="P338:P345">IF(O338&gt;0,(C338*D338+E338*F338+G338*H338+I338*J338+K338*L338+M338*N338)/O338,0)</f>
        <v>54583.532258064515</v>
      </c>
      <c r="Q338" s="3" t="s">
        <v>1</v>
      </c>
    </row>
    <row r="339" spans="1:17" ht="12">
      <c r="A339" s="10"/>
      <c r="B339" s="14" t="s">
        <v>30</v>
      </c>
      <c r="C339" s="7">
        <v>75</v>
      </c>
      <c r="D339" s="11">
        <v>73365</v>
      </c>
      <c r="E339" s="11">
        <v>33</v>
      </c>
      <c r="F339" s="11">
        <v>54141</v>
      </c>
      <c r="G339" s="11">
        <v>11</v>
      </c>
      <c r="H339" s="11">
        <v>40547</v>
      </c>
      <c r="I339" s="11">
        <v>2</v>
      </c>
      <c r="J339" s="11">
        <v>39019</v>
      </c>
      <c r="K339" s="11">
        <v>17</v>
      </c>
      <c r="L339" s="11">
        <v>37450</v>
      </c>
      <c r="M339" s="17" t="s">
        <v>29</v>
      </c>
      <c r="N339" s="17" t="s">
        <v>29</v>
      </c>
      <c r="O339" s="18">
        <f t="shared" si="42"/>
        <v>138</v>
      </c>
      <c r="P339" s="18">
        <f t="shared" si="43"/>
        <v>61229.94927536232</v>
      </c>
      <c r="Q339" s="3" t="s">
        <v>1</v>
      </c>
    </row>
    <row r="340" spans="1:17" ht="12">
      <c r="A340" s="10"/>
      <c r="B340" s="14" t="s">
        <v>31</v>
      </c>
      <c r="C340" s="11"/>
      <c r="D340" s="11"/>
      <c r="E340" s="11"/>
      <c r="F340" s="11"/>
      <c r="G340" s="7">
        <v>1</v>
      </c>
      <c r="H340" s="7">
        <v>29227</v>
      </c>
      <c r="I340" s="11"/>
      <c r="J340" s="11"/>
      <c r="K340" s="11"/>
      <c r="L340" s="11"/>
      <c r="M340" s="17" t="s">
        <v>29</v>
      </c>
      <c r="N340" s="17" t="s">
        <v>29</v>
      </c>
      <c r="O340" s="18">
        <f t="shared" si="42"/>
        <v>1</v>
      </c>
      <c r="P340" s="18">
        <f t="shared" si="43"/>
        <v>29227</v>
      </c>
      <c r="Q340" s="3" t="s">
        <v>1</v>
      </c>
    </row>
    <row r="341" spans="1:17" ht="12">
      <c r="A341" s="10"/>
      <c r="B341" s="14" t="s">
        <v>32</v>
      </c>
      <c r="C341" s="11"/>
      <c r="D341" s="11"/>
      <c r="E341" s="11"/>
      <c r="F341" s="11"/>
      <c r="G341" s="7"/>
      <c r="H341" s="7"/>
      <c r="I341" s="11"/>
      <c r="J341" s="11"/>
      <c r="K341" s="11"/>
      <c r="L341" s="11"/>
      <c r="M341" s="17" t="s">
        <v>29</v>
      </c>
      <c r="N341" s="17" t="s">
        <v>29</v>
      </c>
      <c r="O341" s="18">
        <f t="shared" si="42"/>
        <v>0</v>
      </c>
      <c r="P341" s="18">
        <f t="shared" si="43"/>
        <v>0</v>
      </c>
      <c r="Q341" s="3" t="s">
        <v>1</v>
      </c>
    </row>
    <row r="342" spans="1:17" ht="12">
      <c r="A342" s="10"/>
      <c r="B342" s="14" t="s">
        <v>33</v>
      </c>
      <c r="C342" s="7">
        <v>46</v>
      </c>
      <c r="D342" s="7">
        <v>60757</v>
      </c>
      <c r="E342" s="7">
        <v>18</v>
      </c>
      <c r="F342" s="7">
        <v>54264</v>
      </c>
      <c r="G342" s="7">
        <v>11</v>
      </c>
      <c r="H342" s="7">
        <v>41965</v>
      </c>
      <c r="I342" s="7">
        <v>8</v>
      </c>
      <c r="J342" s="7">
        <v>30967</v>
      </c>
      <c r="K342" s="7">
        <v>1</v>
      </c>
      <c r="L342" s="7">
        <v>44644</v>
      </c>
      <c r="M342" s="17" t="s">
        <v>29</v>
      </c>
      <c r="N342" s="17" t="s">
        <v>29</v>
      </c>
      <c r="O342" s="18">
        <f t="shared" si="42"/>
        <v>84</v>
      </c>
      <c r="P342" s="18">
        <f t="shared" si="43"/>
        <v>53875.82142857143</v>
      </c>
      <c r="Q342" s="3" t="s">
        <v>1</v>
      </c>
    </row>
    <row r="343" spans="1:17" ht="12">
      <c r="A343" s="10"/>
      <c r="B343" s="14" t="s">
        <v>34</v>
      </c>
      <c r="C343" s="7">
        <v>3</v>
      </c>
      <c r="D343" s="7">
        <v>64460</v>
      </c>
      <c r="E343" s="7">
        <v>1</v>
      </c>
      <c r="F343" s="7">
        <v>58138</v>
      </c>
      <c r="G343" s="7">
        <v>7</v>
      </c>
      <c r="H343" s="7">
        <v>38014</v>
      </c>
      <c r="I343" s="7">
        <v>1</v>
      </c>
      <c r="J343" s="7">
        <v>33046</v>
      </c>
      <c r="K343" s="11"/>
      <c r="L343" s="11"/>
      <c r="M343" s="17" t="s">
        <v>29</v>
      </c>
      <c r="N343" s="17" t="s">
        <v>29</v>
      </c>
      <c r="O343" s="18">
        <f t="shared" si="42"/>
        <v>12</v>
      </c>
      <c r="P343" s="18">
        <f t="shared" si="43"/>
        <v>45888.5</v>
      </c>
      <c r="Q343" s="3" t="s">
        <v>1</v>
      </c>
    </row>
    <row r="344" spans="1:17" ht="12">
      <c r="A344" s="10"/>
      <c r="B344" s="14" t="s">
        <v>35</v>
      </c>
      <c r="C344" s="7">
        <v>5</v>
      </c>
      <c r="D344" s="7">
        <v>53385</v>
      </c>
      <c r="E344" s="7">
        <v>6</v>
      </c>
      <c r="F344" s="7">
        <v>41300</v>
      </c>
      <c r="G344" s="7">
        <v>1</v>
      </c>
      <c r="H344" s="7">
        <v>38760</v>
      </c>
      <c r="I344" s="7">
        <v>84</v>
      </c>
      <c r="J344" s="7">
        <v>35388</v>
      </c>
      <c r="K344" s="7">
        <v>17</v>
      </c>
      <c r="L344" s="7">
        <v>37063</v>
      </c>
      <c r="M344" s="11"/>
      <c r="N344" s="11"/>
      <c r="O344" s="18">
        <f t="shared" si="42"/>
        <v>113</v>
      </c>
      <c r="P344" s="18">
        <f t="shared" si="43"/>
        <v>36780.070796460175</v>
      </c>
      <c r="Q344" s="3" t="s">
        <v>1</v>
      </c>
    </row>
    <row r="345" spans="2:17" ht="12">
      <c r="B345" s="14" t="s">
        <v>36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8">
        <f t="shared" si="42"/>
        <v>0</v>
      </c>
      <c r="P345" s="18">
        <f t="shared" si="43"/>
        <v>0</v>
      </c>
      <c r="Q345" s="3" t="s">
        <v>1</v>
      </c>
    </row>
    <row r="346" spans="1:17" ht="1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M346" s="10"/>
      <c r="N346" s="10"/>
      <c r="O346" s="18"/>
      <c r="P346" s="18"/>
      <c r="Q346" s="3" t="s">
        <v>1</v>
      </c>
    </row>
    <row r="347" spans="1:17" ht="12">
      <c r="A347" s="10"/>
      <c r="B347" s="14" t="s">
        <v>40</v>
      </c>
      <c r="C347" s="10">
        <f>SUM(C338:C345)</f>
        <v>177</v>
      </c>
      <c r="D347" s="10">
        <f>IF(C347&gt;0,(C338*D338+C339*D339+C340*D340+C341*D341+C342*D342+C343*D343+C344*D344+C345*D345)/C347,0)</f>
        <v>68625.07344632769</v>
      </c>
      <c r="E347" s="10">
        <f>SUM(E338:E345)</f>
        <v>81</v>
      </c>
      <c r="F347" s="10">
        <f>IF(E347&gt;0,(E338*F338+E339*F339+E340*F340+E341*F341+E342*F342+E343*F343+E344*F344+E345*F345)/E347,0)</f>
        <v>54759.79012345679</v>
      </c>
      <c r="G347" s="10">
        <f>SUM(G338:G345)</f>
        <v>42</v>
      </c>
      <c r="H347" s="10">
        <f>IF(G347&gt;0,(G338*H338+G339*H339+G340*H340+G341*H341+G342*H342+G343*H343+G344*H344+G345*H345)/G347,0)</f>
        <v>41063.357142857145</v>
      </c>
      <c r="I347" s="10">
        <f>SUM(I338:I345)</f>
        <v>117</v>
      </c>
      <c r="J347" s="10">
        <f>IF(I347&gt;0,(I338*J338+I339*J339+I340*J340+I341*J341+I342*J342+I343*J343+I344*J344+I345*J345)/I347,0)</f>
        <v>34454.78632478633</v>
      </c>
      <c r="K347" s="10">
        <f>SUM(K338:K345)</f>
        <v>55</v>
      </c>
      <c r="L347" s="10">
        <f>IF(K347&gt;0,(K338*L338+K339*L339+K340*L340+K341*L341+K342*L342+K343*L343+K344*L344+K345*L345)/K347,0)</f>
        <v>38939</v>
      </c>
      <c r="M347" s="10">
        <f>SUM(M338:M345)</f>
        <v>0</v>
      </c>
      <c r="N347" s="10">
        <f>IF(M347&gt;0,(M338*N338+M339*N339+M340*N340+M341*N341+M342*N342+M343*N343+M344*N344+M345*N345)/M347,0)</f>
        <v>0</v>
      </c>
      <c r="O347" s="18">
        <f>IF((C347+E347+G347+I347+K347+M347)=SUM(O338:O345),SUM(O338:O345),#VALUE!)</f>
        <v>472</v>
      </c>
      <c r="P347" s="18">
        <f>IF(O347&gt;0,(O338*P338+O339*P339+O340*P340+O341*P341+O342*P342+O343*P343+O344*P344+O345*P345)/O347,0)</f>
        <v>51863.76483050847</v>
      </c>
      <c r="Q347" s="3" t="s">
        <v>1</v>
      </c>
    </row>
    <row r="348" spans="1:17" ht="12">
      <c r="A348" s="10"/>
      <c r="B348" s="17" t="s">
        <v>38</v>
      </c>
      <c r="C348" s="17" t="s">
        <v>38</v>
      </c>
      <c r="D348" s="17" t="s">
        <v>38</v>
      </c>
      <c r="E348" s="17" t="s">
        <v>38</v>
      </c>
      <c r="F348" s="17" t="s">
        <v>38</v>
      </c>
      <c r="G348" s="17" t="s">
        <v>38</v>
      </c>
      <c r="H348" s="17" t="s">
        <v>38</v>
      </c>
      <c r="I348" s="17" t="s">
        <v>38</v>
      </c>
      <c r="J348" s="17" t="s">
        <v>38</v>
      </c>
      <c r="K348" s="17" t="s">
        <v>38</v>
      </c>
      <c r="L348" s="17" t="s">
        <v>38</v>
      </c>
      <c r="M348" s="17" t="s">
        <v>38</v>
      </c>
      <c r="N348" s="17" t="s">
        <v>38</v>
      </c>
      <c r="O348" s="17" t="s">
        <v>38</v>
      </c>
      <c r="P348" s="17" t="s">
        <v>38</v>
      </c>
      <c r="Q348" s="3" t="s">
        <v>1</v>
      </c>
    </row>
    <row r="349" ht="12">
      <c r="Q349" s="3" t="s">
        <v>1</v>
      </c>
    </row>
    <row r="350" spans="1:17" ht="12">
      <c r="A350" s="11"/>
      <c r="B350" s="14" t="s">
        <v>23</v>
      </c>
      <c r="C350" s="10"/>
      <c r="D350" s="10"/>
      <c r="E350" s="10"/>
      <c r="F350" s="10"/>
      <c r="G350" s="10"/>
      <c r="H350" s="10"/>
      <c r="I350" s="10"/>
      <c r="J350" s="10"/>
      <c r="M350" s="10"/>
      <c r="N350" s="10"/>
      <c r="O350" s="10"/>
      <c r="P350" s="10"/>
      <c r="Q350" s="3" t="s">
        <v>1</v>
      </c>
    </row>
    <row r="351" spans="1:17" ht="12">
      <c r="A351" s="10"/>
      <c r="B351" s="14" t="s">
        <v>23</v>
      </c>
      <c r="C351" s="14" t="s">
        <v>16</v>
      </c>
      <c r="D351" s="10"/>
      <c r="E351" s="14" t="s">
        <v>17</v>
      </c>
      <c r="F351" s="10"/>
      <c r="G351" s="14" t="s">
        <v>18</v>
      </c>
      <c r="H351" s="10"/>
      <c r="I351" s="14" t="s">
        <v>19</v>
      </c>
      <c r="J351" s="10"/>
      <c r="K351" s="1" t="s">
        <v>20</v>
      </c>
      <c r="M351" s="14" t="s">
        <v>21</v>
      </c>
      <c r="N351" s="10"/>
      <c r="O351" s="14" t="s">
        <v>22</v>
      </c>
      <c r="P351" s="10"/>
      <c r="Q351" s="3" t="s">
        <v>1</v>
      </c>
    </row>
    <row r="352" spans="1:17" ht="12">
      <c r="A352" s="10"/>
      <c r="B352" s="14" t="s">
        <v>23</v>
      </c>
      <c r="C352" s="15" t="s">
        <v>24</v>
      </c>
      <c r="D352" s="15" t="s">
        <v>25</v>
      </c>
      <c r="E352" s="15" t="s">
        <v>24</v>
      </c>
      <c r="F352" s="15" t="s">
        <v>25</v>
      </c>
      <c r="G352" s="15" t="s">
        <v>24</v>
      </c>
      <c r="H352" s="15" t="s">
        <v>25</v>
      </c>
      <c r="I352" s="15" t="s">
        <v>24</v>
      </c>
      <c r="J352" s="15" t="s">
        <v>25</v>
      </c>
      <c r="K352" s="15" t="s">
        <v>24</v>
      </c>
      <c r="L352" s="15" t="s">
        <v>25</v>
      </c>
      <c r="M352" s="15" t="s">
        <v>24</v>
      </c>
      <c r="N352" s="15" t="s">
        <v>25</v>
      </c>
      <c r="O352" s="15" t="s">
        <v>24</v>
      </c>
      <c r="P352" s="15" t="s">
        <v>25</v>
      </c>
      <c r="Q352" s="3" t="s">
        <v>1</v>
      </c>
    </row>
    <row r="353" spans="1:17" ht="12">
      <c r="A353" s="16" t="s">
        <v>55</v>
      </c>
      <c r="B353" s="14" t="s">
        <v>27</v>
      </c>
      <c r="C353" s="10"/>
      <c r="D353" s="10"/>
      <c r="E353" s="10"/>
      <c r="F353" s="10"/>
      <c r="G353" s="10"/>
      <c r="H353" s="10"/>
      <c r="I353" s="10"/>
      <c r="J353" s="10"/>
      <c r="M353" s="10"/>
      <c r="N353" s="10"/>
      <c r="O353" s="10"/>
      <c r="P353" s="10"/>
      <c r="Q353" s="3" t="s">
        <v>1</v>
      </c>
    </row>
    <row r="354" spans="1:17" ht="1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M354" s="10"/>
      <c r="N354" s="10"/>
      <c r="O354" s="10"/>
      <c r="P354" s="10"/>
      <c r="Q354" s="3" t="s">
        <v>1</v>
      </c>
    </row>
    <row r="355" spans="1:17" ht="12">
      <c r="A355" s="10"/>
      <c r="B355" s="14" t="s">
        <v>28</v>
      </c>
      <c r="C355" s="11">
        <v>501</v>
      </c>
      <c r="D355" s="11">
        <v>55231</v>
      </c>
      <c r="E355" s="11">
        <v>306</v>
      </c>
      <c r="F355" s="11">
        <v>41959</v>
      </c>
      <c r="G355" s="11">
        <v>166</v>
      </c>
      <c r="H355" s="11">
        <v>36998</v>
      </c>
      <c r="I355" s="11">
        <v>49</v>
      </c>
      <c r="J355" s="11">
        <v>25352</v>
      </c>
      <c r="K355" s="11">
        <v>13</v>
      </c>
      <c r="L355" s="11">
        <v>34885</v>
      </c>
      <c r="M355" s="17" t="s">
        <v>29</v>
      </c>
      <c r="N355" s="17" t="s">
        <v>29</v>
      </c>
      <c r="O355" s="18">
        <f aca="true" t="shared" si="44" ref="O355:O362">C355+E355+G355+I355+K355+M355</f>
        <v>1035</v>
      </c>
      <c r="P355" s="18">
        <f aca="true" t="shared" si="45" ref="P355:P362">IF(O355&gt;0,(C355*D355+E355*F355+G355*H355+I355*J355+K355*L355+M355*N355)/O355,0)</f>
        <v>46712.66280193237</v>
      </c>
      <c r="Q355" s="3" t="s">
        <v>1</v>
      </c>
    </row>
    <row r="356" spans="1:17" ht="12">
      <c r="A356" s="10"/>
      <c r="B356" s="14" t="s">
        <v>30</v>
      </c>
      <c r="C356" s="11">
        <v>229</v>
      </c>
      <c r="D356" s="11">
        <v>54318</v>
      </c>
      <c r="E356" s="11">
        <v>188</v>
      </c>
      <c r="F356" s="11">
        <v>42512</v>
      </c>
      <c r="G356" s="11">
        <v>223</v>
      </c>
      <c r="H356" s="11">
        <v>36496</v>
      </c>
      <c r="I356" s="11">
        <v>64</v>
      </c>
      <c r="J356" s="11">
        <v>23732</v>
      </c>
      <c r="K356" s="11">
        <v>0</v>
      </c>
      <c r="L356" s="11">
        <v>0</v>
      </c>
      <c r="M356" s="17" t="s">
        <v>29</v>
      </c>
      <c r="N356" s="17" t="s">
        <v>29</v>
      </c>
      <c r="O356" s="18">
        <f t="shared" si="44"/>
        <v>704</v>
      </c>
      <c r="P356" s="18">
        <f t="shared" si="45"/>
        <v>42739.39488636364</v>
      </c>
      <c r="Q356" s="3" t="s">
        <v>1</v>
      </c>
    </row>
    <row r="357" spans="1:17" ht="12">
      <c r="A357" s="10"/>
      <c r="B357" s="14" t="s">
        <v>31</v>
      </c>
      <c r="C357" s="11">
        <v>431</v>
      </c>
      <c r="D357" s="11">
        <v>49043</v>
      </c>
      <c r="E357" s="11">
        <v>336</v>
      </c>
      <c r="F357" s="11">
        <v>43230</v>
      </c>
      <c r="G357" s="11">
        <v>364</v>
      </c>
      <c r="H357" s="11">
        <v>30200</v>
      </c>
      <c r="I357" s="11">
        <v>131</v>
      </c>
      <c r="J357" s="11">
        <v>25547</v>
      </c>
      <c r="K357" s="11">
        <v>0</v>
      </c>
      <c r="L357" s="7">
        <v>0</v>
      </c>
      <c r="M357" s="17" t="s">
        <v>29</v>
      </c>
      <c r="N357" s="17" t="s">
        <v>29</v>
      </c>
      <c r="O357" s="18">
        <f t="shared" si="44"/>
        <v>1262</v>
      </c>
      <c r="P357" s="18">
        <f t="shared" si="45"/>
        <v>39621.4500792393</v>
      </c>
      <c r="Q357" s="3" t="s">
        <v>1</v>
      </c>
    </row>
    <row r="358" spans="1:17" ht="12">
      <c r="A358" s="10"/>
      <c r="B358" s="14" t="s">
        <v>32</v>
      </c>
      <c r="C358" s="11">
        <v>335</v>
      </c>
      <c r="D358" s="11">
        <v>49070</v>
      </c>
      <c r="E358" s="11">
        <v>191</v>
      </c>
      <c r="F358" s="11">
        <v>39249</v>
      </c>
      <c r="G358" s="11">
        <v>243</v>
      </c>
      <c r="H358" s="11">
        <v>33073</v>
      </c>
      <c r="I358" s="11">
        <v>46</v>
      </c>
      <c r="J358" s="11">
        <v>23520</v>
      </c>
      <c r="K358" s="11">
        <v>0</v>
      </c>
      <c r="L358" s="11">
        <v>0</v>
      </c>
      <c r="M358" s="17" t="s">
        <v>29</v>
      </c>
      <c r="N358" s="17" t="s">
        <v>29</v>
      </c>
      <c r="O358" s="18">
        <f t="shared" si="44"/>
        <v>815</v>
      </c>
      <c r="P358" s="18">
        <f t="shared" si="45"/>
        <v>40556.64785276074</v>
      </c>
      <c r="Q358" s="3" t="s">
        <v>1</v>
      </c>
    </row>
    <row r="359" spans="1:17" ht="12">
      <c r="A359" s="10"/>
      <c r="B359" s="14" t="s">
        <v>33</v>
      </c>
      <c r="C359" s="11">
        <v>86</v>
      </c>
      <c r="D359" s="11">
        <v>43061</v>
      </c>
      <c r="E359" s="11">
        <v>50</v>
      </c>
      <c r="F359" s="11">
        <v>38782</v>
      </c>
      <c r="G359" s="11">
        <v>43</v>
      </c>
      <c r="H359" s="11">
        <v>31553</v>
      </c>
      <c r="I359" s="11">
        <v>12</v>
      </c>
      <c r="J359" s="11">
        <v>23548</v>
      </c>
      <c r="K359" s="11">
        <v>0</v>
      </c>
      <c r="L359" s="11">
        <v>0</v>
      </c>
      <c r="M359" s="17" t="s">
        <v>29</v>
      </c>
      <c r="N359" s="17" t="s">
        <v>29</v>
      </c>
      <c r="O359" s="18">
        <f t="shared" si="44"/>
        <v>191</v>
      </c>
      <c r="P359" s="18">
        <f t="shared" si="45"/>
        <v>38124.089005235604</v>
      </c>
      <c r="Q359" s="3" t="s">
        <v>1</v>
      </c>
    </row>
    <row r="360" spans="1:17" ht="12">
      <c r="A360" s="10"/>
      <c r="B360" s="14" t="s">
        <v>34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7" t="s">
        <v>29</v>
      </c>
      <c r="N360" s="17" t="s">
        <v>29</v>
      </c>
      <c r="O360" s="18">
        <f t="shared" si="44"/>
        <v>0</v>
      </c>
      <c r="P360" s="18">
        <f t="shared" si="45"/>
        <v>0</v>
      </c>
      <c r="Q360" s="3" t="s">
        <v>1</v>
      </c>
    </row>
    <row r="361" spans="1:17" ht="12">
      <c r="A361" s="10"/>
      <c r="B361" s="14" t="s">
        <v>35</v>
      </c>
      <c r="C361" s="11">
        <v>110</v>
      </c>
      <c r="D361" s="11">
        <v>40064</v>
      </c>
      <c r="E361" s="11">
        <v>433</v>
      </c>
      <c r="F361" s="11">
        <v>34520</v>
      </c>
      <c r="G361" s="11">
        <v>293</v>
      </c>
      <c r="H361" s="11">
        <v>29738</v>
      </c>
      <c r="I361" s="11">
        <v>359</v>
      </c>
      <c r="J361" s="11">
        <v>25107</v>
      </c>
      <c r="K361" s="11">
        <v>2</v>
      </c>
      <c r="L361" s="11">
        <v>21393</v>
      </c>
      <c r="M361" s="11">
        <v>1</v>
      </c>
      <c r="N361" s="11">
        <v>25806</v>
      </c>
      <c r="O361" s="18">
        <f t="shared" si="44"/>
        <v>1198</v>
      </c>
      <c r="P361" s="18">
        <f t="shared" si="45"/>
        <v>31009.54841402337</v>
      </c>
      <c r="Q361" s="3" t="s">
        <v>1</v>
      </c>
    </row>
    <row r="362" spans="2:17" ht="12">
      <c r="B362" s="14" t="s">
        <v>36</v>
      </c>
      <c r="C362" s="11"/>
      <c r="D362" s="11"/>
      <c r="E362" s="11"/>
      <c r="F362" s="11"/>
      <c r="G362" s="11"/>
      <c r="H362" s="11"/>
      <c r="I362" s="7"/>
      <c r="J362" s="7"/>
      <c r="K362" s="7"/>
      <c r="L362" s="7"/>
      <c r="M362" s="11"/>
      <c r="N362" s="11"/>
      <c r="O362" s="18">
        <f t="shared" si="44"/>
        <v>0</v>
      </c>
      <c r="P362" s="18">
        <f t="shared" si="45"/>
        <v>0</v>
      </c>
      <c r="Q362" s="3" t="s">
        <v>1</v>
      </c>
    </row>
    <row r="363" spans="1:17" ht="1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M363" s="10"/>
      <c r="N363" s="10"/>
      <c r="O363" s="18"/>
      <c r="P363" s="18"/>
      <c r="Q363" s="3" t="s">
        <v>1</v>
      </c>
    </row>
    <row r="364" spans="1:17" ht="12">
      <c r="A364" s="10"/>
      <c r="B364" s="14" t="s">
        <v>37</v>
      </c>
      <c r="C364" s="10">
        <f>SUM(C355:C362)</f>
        <v>1692</v>
      </c>
      <c r="D364" s="10">
        <f>IF(C364&gt;0,(C355*D355+C356*D356+C357*D357+C358*D358+C359*D359+C360*D360+C361*D361+C362*D362)/C364,0)</f>
        <v>50706.75059101655</v>
      </c>
      <c r="E364" s="10">
        <f>SUM(E355:E362)</f>
        <v>1504</v>
      </c>
      <c r="F364" s="10">
        <f>IF(E364&gt;0,(E355*F355+E356*F356+E357*F357+E358*F358+E359*F359+E360*F360+E361*F361+E362*F362)/E364,0)</f>
        <v>39720.61768617021</v>
      </c>
      <c r="G364" s="10">
        <f>SUM(G355:G362)</f>
        <v>1332</v>
      </c>
      <c r="H364" s="10">
        <f>IF(G364&gt;0,(G355*H355+G356*H356+G357*H357+G358*H358+G359*H359+G360*H360+G361*H361+G362*H362)/G364,0)</f>
        <v>32567.43843843844</v>
      </c>
      <c r="I364" s="10">
        <f>SUM(I355:I362)</f>
        <v>661</v>
      </c>
      <c r="J364" s="10">
        <f>IF(I364&gt;0,(I355*J355+I356*J356+I357*J357+I358*J358+I359*J359+I360*J360+I361*J361+I362*J362)/I364,0)</f>
        <v>24940.487140695914</v>
      </c>
      <c r="K364" s="10">
        <f>SUM(K355:K362)</f>
        <v>15</v>
      </c>
      <c r="L364" s="10">
        <f>IF(K364&gt;0,(K355*L355+K356*L356+K357*L357+K358*L358+K359*L359+K360*L360+K361*L361+K362*L362)/K364,0)</f>
        <v>33086.066666666666</v>
      </c>
      <c r="M364" s="10">
        <f>SUM(M355:M362)</f>
        <v>1</v>
      </c>
      <c r="N364" s="10">
        <f>IF(M364&gt;0,(M355*N355+M356*N356+M357*N357+M358*N358+M359*N359+M360*N360+M361*N361+M362*N362)/M364,0)</f>
        <v>25806</v>
      </c>
      <c r="O364" s="18">
        <f>IF((C364+E364+G364+I364+K364+M364)=SUM(O355:O362),SUM(O355:O362),#VALUE!)</f>
        <v>5205</v>
      </c>
      <c r="P364" s="18">
        <f>IF(O364&gt;0,(O355*P355+O356*P356+O357*P357+O358*P358+O359*P359+O360*P360+O361*P361+O362*P362)/O364,0)</f>
        <v>39562.57790585975</v>
      </c>
      <c r="Q364" s="3" t="s">
        <v>1</v>
      </c>
    </row>
    <row r="365" spans="1:17" ht="12">
      <c r="A365" s="10"/>
      <c r="B365" s="17" t="s">
        <v>38</v>
      </c>
      <c r="C365" s="17" t="s">
        <v>38</v>
      </c>
      <c r="D365" s="17" t="s">
        <v>38</v>
      </c>
      <c r="E365" s="17" t="s">
        <v>38</v>
      </c>
      <c r="F365" s="17" t="s">
        <v>38</v>
      </c>
      <c r="G365" s="17" t="s">
        <v>38</v>
      </c>
      <c r="H365" s="17" t="s">
        <v>38</v>
      </c>
      <c r="I365" s="17" t="s">
        <v>38</v>
      </c>
      <c r="J365" s="17" t="s">
        <v>38</v>
      </c>
      <c r="K365" s="17" t="s">
        <v>38</v>
      </c>
      <c r="L365" s="17" t="s">
        <v>38</v>
      </c>
      <c r="M365" s="17" t="s">
        <v>38</v>
      </c>
      <c r="N365" s="17" t="s">
        <v>38</v>
      </c>
      <c r="O365" s="17" t="s">
        <v>38</v>
      </c>
      <c r="P365" s="17" t="s">
        <v>38</v>
      </c>
      <c r="Q365" s="3" t="s">
        <v>1</v>
      </c>
    </row>
    <row r="366" spans="1:17" ht="12">
      <c r="A366" s="16" t="s">
        <v>55</v>
      </c>
      <c r="B366" s="14" t="s">
        <v>39</v>
      </c>
      <c r="C366" s="10"/>
      <c r="D366" s="10"/>
      <c r="E366" s="10"/>
      <c r="F366" s="10"/>
      <c r="G366" s="10"/>
      <c r="H366" s="10"/>
      <c r="I366" s="10"/>
      <c r="J366" s="10"/>
      <c r="M366" s="10"/>
      <c r="N366" s="10"/>
      <c r="O366" s="10"/>
      <c r="P366" s="10"/>
      <c r="Q366" s="3" t="s">
        <v>1</v>
      </c>
    </row>
    <row r="367" spans="1:17" ht="1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M367" s="10"/>
      <c r="N367" s="10"/>
      <c r="O367" s="10"/>
      <c r="P367" s="10"/>
      <c r="Q367" s="3" t="s">
        <v>1</v>
      </c>
    </row>
    <row r="368" spans="1:17" ht="12">
      <c r="A368" s="10"/>
      <c r="B368" s="14" t="s">
        <v>28</v>
      </c>
      <c r="C368" s="11">
        <v>45</v>
      </c>
      <c r="D368" s="11">
        <v>84687</v>
      </c>
      <c r="E368" s="11">
        <v>17</v>
      </c>
      <c r="F368" s="11">
        <v>50562</v>
      </c>
      <c r="G368" s="11">
        <v>6</v>
      </c>
      <c r="H368" s="11">
        <v>45179</v>
      </c>
      <c r="I368" s="11">
        <v>4</v>
      </c>
      <c r="J368" s="11">
        <v>39244</v>
      </c>
      <c r="K368" s="11">
        <v>1</v>
      </c>
      <c r="L368" s="11">
        <v>41906</v>
      </c>
      <c r="M368" s="17" t="s">
        <v>29</v>
      </c>
      <c r="N368" s="17" t="s">
        <v>29</v>
      </c>
      <c r="O368" s="18">
        <f aca="true" t="shared" si="46" ref="O368:O375">C368+E368+G368+I368+K368+M368</f>
        <v>73</v>
      </c>
      <c r="P368" s="18">
        <f aca="true" t="shared" si="47" ref="P368:P375">IF(O368&gt;0,(C368*D368+E368*F368+G368*H368+I368*J368+K368*L368+M368*N368)/O368,0)</f>
        <v>70416.78082191781</v>
      </c>
      <c r="Q368" s="3" t="s">
        <v>1</v>
      </c>
    </row>
    <row r="369" spans="1:17" ht="12">
      <c r="A369" s="10"/>
      <c r="B369" s="14" t="s">
        <v>30</v>
      </c>
      <c r="C369" s="7">
        <v>21</v>
      </c>
      <c r="D369" s="11">
        <v>77002</v>
      </c>
      <c r="E369" s="11">
        <v>8</v>
      </c>
      <c r="F369" s="11">
        <v>52710</v>
      </c>
      <c r="G369" s="11">
        <v>4</v>
      </c>
      <c r="H369" s="11">
        <v>37325</v>
      </c>
      <c r="I369" s="11">
        <v>2</v>
      </c>
      <c r="J369" s="11">
        <v>31589</v>
      </c>
      <c r="K369" s="11">
        <v>0</v>
      </c>
      <c r="L369" s="11">
        <v>0</v>
      </c>
      <c r="M369" s="17" t="s">
        <v>29</v>
      </c>
      <c r="N369" s="17" t="s">
        <v>29</v>
      </c>
      <c r="O369" s="18">
        <f t="shared" si="46"/>
        <v>35</v>
      </c>
      <c r="P369" s="18">
        <f t="shared" si="47"/>
        <v>64320</v>
      </c>
      <c r="Q369" s="3" t="s">
        <v>1</v>
      </c>
    </row>
    <row r="370" spans="1:17" ht="12">
      <c r="A370" s="10"/>
      <c r="B370" s="14" t="s">
        <v>31</v>
      </c>
      <c r="C370" s="7">
        <v>61</v>
      </c>
      <c r="D370" s="7">
        <v>72251</v>
      </c>
      <c r="E370" s="7">
        <v>56</v>
      </c>
      <c r="F370" s="7">
        <v>56554</v>
      </c>
      <c r="G370" s="7">
        <v>102</v>
      </c>
      <c r="H370" s="7">
        <v>44042</v>
      </c>
      <c r="I370" s="7">
        <v>54</v>
      </c>
      <c r="J370" s="7">
        <v>28948</v>
      </c>
      <c r="K370" s="11">
        <v>0</v>
      </c>
      <c r="L370" s="7">
        <v>0</v>
      </c>
      <c r="M370" s="17" t="s">
        <v>29</v>
      </c>
      <c r="N370" s="17" t="s">
        <v>29</v>
      </c>
      <c r="O370" s="18">
        <f t="shared" si="46"/>
        <v>273</v>
      </c>
      <c r="P370" s="18">
        <f t="shared" si="47"/>
        <v>49926.04761904762</v>
      </c>
      <c r="Q370" s="3" t="s">
        <v>1</v>
      </c>
    </row>
    <row r="371" spans="1:17" ht="12">
      <c r="A371" s="10"/>
      <c r="B371" s="14" t="s">
        <v>32</v>
      </c>
      <c r="C371" s="7">
        <v>7</v>
      </c>
      <c r="D371" s="7">
        <v>54471</v>
      </c>
      <c r="E371" s="7">
        <v>9</v>
      </c>
      <c r="F371" s="7">
        <v>40686</v>
      </c>
      <c r="G371" s="7">
        <v>16</v>
      </c>
      <c r="H371" s="7">
        <v>36533</v>
      </c>
      <c r="I371" s="7">
        <v>6</v>
      </c>
      <c r="J371" s="7">
        <v>31117</v>
      </c>
      <c r="K371" s="7">
        <v>0</v>
      </c>
      <c r="L371" s="7">
        <v>0</v>
      </c>
      <c r="M371" s="17" t="s">
        <v>29</v>
      </c>
      <c r="N371" s="17" t="s">
        <v>29</v>
      </c>
      <c r="O371" s="18">
        <f t="shared" si="46"/>
        <v>38</v>
      </c>
      <c r="P371" s="18">
        <f t="shared" si="47"/>
        <v>39965.81578947369</v>
      </c>
      <c r="Q371" s="3" t="s">
        <v>1</v>
      </c>
    </row>
    <row r="372" spans="1:17" ht="12">
      <c r="A372" s="10"/>
      <c r="B372" s="14" t="s">
        <v>33</v>
      </c>
      <c r="C372" s="7">
        <v>18</v>
      </c>
      <c r="D372" s="7">
        <v>53703</v>
      </c>
      <c r="E372" s="7">
        <v>4</v>
      </c>
      <c r="F372" s="7">
        <v>47633</v>
      </c>
      <c r="G372" s="7">
        <v>2</v>
      </c>
      <c r="H372" s="7">
        <v>37966</v>
      </c>
      <c r="I372" s="7">
        <v>4</v>
      </c>
      <c r="J372" s="7">
        <v>31263</v>
      </c>
      <c r="K372" s="7">
        <v>0</v>
      </c>
      <c r="L372" s="7">
        <v>0</v>
      </c>
      <c r="M372" s="17" t="s">
        <v>29</v>
      </c>
      <c r="N372" s="17" t="s">
        <v>29</v>
      </c>
      <c r="O372" s="18">
        <f t="shared" si="46"/>
        <v>28</v>
      </c>
      <c r="P372" s="18">
        <f t="shared" si="47"/>
        <v>48506.07142857143</v>
      </c>
      <c r="Q372" s="3" t="s">
        <v>1</v>
      </c>
    </row>
    <row r="373" spans="1:17" ht="12">
      <c r="A373" s="10"/>
      <c r="B373" s="14" t="s">
        <v>34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7" t="s">
        <v>29</v>
      </c>
      <c r="N373" s="17" t="s">
        <v>29</v>
      </c>
      <c r="O373" s="18">
        <f t="shared" si="46"/>
        <v>0</v>
      </c>
      <c r="P373" s="18">
        <f t="shared" si="47"/>
        <v>0</v>
      </c>
      <c r="Q373" s="3" t="s">
        <v>1</v>
      </c>
    </row>
    <row r="374" spans="1:17" ht="12">
      <c r="A374" s="10"/>
      <c r="B374" s="14" t="s">
        <v>35</v>
      </c>
      <c r="C374" s="7">
        <v>34</v>
      </c>
      <c r="D374" s="7">
        <v>51861</v>
      </c>
      <c r="E374" s="7">
        <v>80</v>
      </c>
      <c r="F374" s="7">
        <v>42972</v>
      </c>
      <c r="G374" s="7">
        <v>62</v>
      </c>
      <c r="H374" s="7">
        <v>37288</v>
      </c>
      <c r="I374" s="7">
        <v>82</v>
      </c>
      <c r="J374" s="7">
        <v>26758</v>
      </c>
      <c r="K374" s="7">
        <v>1</v>
      </c>
      <c r="L374" s="7">
        <v>25806</v>
      </c>
      <c r="M374" s="7">
        <v>4</v>
      </c>
      <c r="N374" s="7">
        <v>25875</v>
      </c>
      <c r="O374" s="18">
        <f t="shared" si="46"/>
        <v>263</v>
      </c>
      <c r="P374" s="18">
        <f t="shared" si="47"/>
        <v>37400.57794676806</v>
      </c>
      <c r="Q374" s="3" t="s">
        <v>1</v>
      </c>
    </row>
    <row r="375" spans="2:17" ht="12">
      <c r="B375" s="14" t="s">
        <v>36</v>
      </c>
      <c r="C375" s="11"/>
      <c r="D375" s="11"/>
      <c r="E375" s="11"/>
      <c r="F375" s="11"/>
      <c r="G375" s="11"/>
      <c r="H375" s="11"/>
      <c r="I375" s="7">
        <v>149</v>
      </c>
      <c r="J375" s="7">
        <v>24374</v>
      </c>
      <c r="K375" s="7">
        <v>257</v>
      </c>
      <c r="L375" s="7">
        <v>26445</v>
      </c>
      <c r="M375" s="11"/>
      <c r="N375" s="11"/>
      <c r="O375" s="18">
        <f t="shared" si="46"/>
        <v>406</v>
      </c>
      <c r="P375" s="18">
        <f t="shared" si="47"/>
        <v>25684.953201970442</v>
      </c>
      <c r="Q375" s="3" t="s">
        <v>1</v>
      </c>
    </row>
    <row r="376" spans="1:17" ht="1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M376" s="10"/>
      <c r="N376" s="10"/>
      <c r="O376" s="18"/>
      <c r="P376" s="18"/>
      <c r="Q376" s="3" t="s">
        <v>1</v>
      </c>
    </row>
    <row r="377" spans="1:17" ht="12">
      <c r="A377" s="10"/>
      <c r="B377" s="14" t="s">
        <v>40</v>
      </c>
      <c r="C377" s="10">
        <f>SUM(C368:C375)</f>
        <v>186</v>
      </c>
      <c r="D377" s="10">
        <f>IF(C377&gt;0,(C368*D368+C369*D369+C370*D370+C371*D371+C372*D372+C373*D373+C374*D374+C375*D375)/C377,0)</f>
        <v>69604.80107526881</v>
      </c>
      <c r="E377" s="10">
        <f>SUM(E368:E375)</f>
        <v>174</v>
      </c>
      <c r="F377" s="10">
        <f>IF(E377&gt;0,(E368*F368+E369*F369+E370*F370+E371*F371+E372*F372+E373*F373+E374*F374+E375*F375)/E377,0)</f>
        <v>48521.402298850575</v>
      </c>
      <c r="G377" s="10">
        <f>SUM(G368:G375)</f>
        <v>192</v>
      </c>
      <c r="H377" s="10">
        <f>IF(G377&gt;0,(G368*H368+G369*H369+G370*H370+G371*H371+G372*H372+G373*H373+G374*H374+G375*H375)/G377,0)</f>
        <v>41067.572916666664</v>
      </c>
      <c r="I377" s="10">
        <f>SUM(I368:I375)</f>
        <v>301</v>
      </c>
      <c r="J377" s="10">
        <f>IF(I377&gt;0,(I368*J368+I369*J369+I370*J370+I371*J371+I372*J372+I373*J373+I374*J374+I375*J375)/I377,0)</f>
        <v>26315.554817275748</v>
      </c>
      <c r="K377" s="10">
        <f>SUM(K368:K375)</f>
        <v>259</v>
      </c>
      <c r="L377" s="10">
        <f>IF(K377&gt;0,(K368*L368+K369*L369+K370*L370+K371*L371+K372*L372+K373*L373+K374*L374+K375*L375)/K377,0)</f>
        <v>26502.2277992278</v>
      </c>
      <c r="M377" s="10">
        <f>SUM(M368:M375)</f>
        <v>4</v>
      </c>
      <c r="N377" s="10">
        <f>IF(M377&gt;0,(M368*N368+M369*N369+M370*N370+M371*N371+M372*N372+M373*N373+M374*N374+M375*N375)/M377,0)</f>
        <v>25875</v>
      </c>
      <c r="O377" s="18">
        <f>IF((C377+E377+G377+I377+K377+M377)=SUM(O368:O375),SUM(O368:O375),#VALUE!)</f>
        <v>1116</v>
      </c>
      <c r="P377" s="18">
        <f>IF(O377&gt;0,(O368*P368+O369*P369+O370*P370+O371*P371+O372*P372+O373*P373+O374*P374+O375*P375)/O377,0)</f>
        <v>39572.356630824375</v>
      </c>
      <c r="Q377" s="3" t="s">
        <v>1</v>
      </c>
    </row>
    <row r="378" spans="1:17" ht="12">
      <c r="A378" s="10"/>
      <c r="B378" s="17" t="s">
        <v>38</v>
      </c>
      <c r="C378" s="17" t="s">
        <v>38</v>
      </c>
      <c r="D378" s="17" t="s">
        <v>38</v>
      </c>
      <c r="E378" s="17" t="s">
        <v>38</v>
      </c>
      <c r="F378" s="17" t="s">
        <v>38</v>
      </c>
      <c r="G378" s="17" t="s">
        <v>38</v>
      </c>
      <c r="H378" s="17" t="s">
        <v>38</v>
      </c>
      <c r="I378" s="17" t="s">
        <v>38</v>
      </c>
      <c r="J378" s="17" t="s">
        <v>38</v>
      </c>
      <c r="K378" s="17" t="s">
        <v>38</v>
      </c>
      <c r="L378" s="17" t="s">
        <v>38</v>
      </c>
      <c r="M378" s="17" t="s">
        <v>38</v>
      </c>
      <c r="N378" s="17" t="s">
        <v>38</v>
      </c>
      <c r="O378" s="17" t="s">
        <v>38</v>
      </c>
      <c r="P378" s="17" t="s">
        <v>38</v>
      </c>
      <c r="Q378" s="3" t="s">
        <v>1</v>
      </c>
    </row>
    <row r="379" ht="12">
      <c r="Q379" s="3" t="s">
        <v>1</v>
      </c>
    </row>
    <row r="380" spans="1:17" ht="12">
      <c r="A380" s="11"/>
      <c r="B380" s="14" t="s">
        <v>23</v>
      </c>
      <c r="C380" s="10"/>
      <c r="D380" s="10"/>
      <c r="E380" s="10"/>
      <c r="F380" s="10"/>
      <c r="G380" s="10"/>
      <c r="H380" s="10"/>
      <c r="I380" s="10"/>
      <c r="J380" s="10"/>
      <c r="M380" s="10"/>
      <c r="N380" s="10"/>
      <c r="O380" s="10"/>
      <c r="P380" s="10"/>
      <c r="Q380" s="3" t="s">
        <v>1</v>
      </c>
    </row>
    <row r="381" spans="1:17" ht="12">
      <c r="A381" s="10"/>
      <c r="B381" s="14" t="s">
        <v>23</v>
      </c>
      <c r="C381" s="14" t="s">
        <v>16</v>
      </c>
      <c r="D381" s="10"/>
      <c r="E381" s="14" t="s">
        <v>17</v>
      </c>
      <c r="F381" s="10"/>
      <c r="G381" s="14" t="s">
        <v>18</v>
      </c>
      <c r="H381" s="10"/>
      <c r="I381" s="14" t="s">
        <v>19</v>
      </c>
      <c r="J381" s="10"/>
      <c r="K381" s="1" t="s">
        <v>20</v>
      </c>
      <c r="M381" s="14" t="s">
        <v>21</v>
      </c>
      <c r="N381" s="10"/>
      <c r="O381" s="14" t="s">
        <v>22</v>
      </c>
      <c r="P381" s="10"/>
      <c r="Q381" s="3" t="s">
        <v>1</v>
      </c>
    </row>
    <row r="382" spans="1:17" ht="12">
      <c r="A382" s="10"/>
      <c r="B382" s="14" t="s">
        <v>23</v>
      </c>
      <c r="C382" s="15" t="s">
        <v>24</v>
      </c>
      <c r="D382" s="15" t="s">
        <v>25</v>
      </c>
      <c r="E382" s="15" t="s">
        <v>24</v>
      </c>
      <c r="F382" s="15" t="s">
        <v>25</v>
      </c>
      <c r="G382" s="15" t="s">
        <v>24</v>
      </c>
      <c r="H382" s="15" t="s">
        <v>25</v>
      </c>
      <c r="I382" s="15" t="s">
        <v>24</v>
      </c>
      <c r="J382" s="15" t="s">
        <v>25</v>
      </c>
      <c r="K382" s="15" t="s">
        <v>24</v>
      </c>
      <c r="L382" s="15" t="s">
        <v>25</v>
      </c>
      <c r="M382" s="15" t="s">
        <v>24</v>
      </c>
      <c r="N382" s="15" t="s">
        <v>25</v>
      </c>
      <c r="O382" s="15" t="s">
        <v>24</v>
      </c>
      <c r="P382" s="15" t="s">
        <v>25</v>
      </c>
      <c r="Q382" s="3" t="s">
        <v>1</v>
      </c>
    </row>
    <row r="383" spans="1:17" ht="12">
      <c r="A383" s="16" t="s">
        <v>56</v>
      </c>
      <c r="B383" s="14" t="s">
        <v>27</v>
      </c>
      <c r="C383" s="10"/>
      <c r="D383" s="10"/>
      <c r="E383" s="10"/>
      <c r="F383" s="10"/>
      <c r="G383" s="10"/>
      <c r="H383" s="10"/>
      <c r="I383" s="10"/>
      <c r="J383" s="10"/>
      <c r="M383" s="10"/>
      <c r="N383" s="10"/>
      <c r="O383" s="10"/>
      <c r="P383" s="10"/>
      <c r="Q383" s="3" t="s">
        <v>1</v>
      </c>
    </row>
    <row r="384" spans="1:17" ht="1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M384" s="10"/>
      <c r="N384" s="10"/>
      <c r="O384" s="10"/>
      <c r="P384" s="10"/>
      <c r="Q384" s="3" t="s">
        <v>1</v>
      </c>
    </row>
    <row r="385" spans="1:17" ht="12">
      <c r="A385" s="10"/>
      <c r="B385" s="14" t="s">
        <v>28</v>
      </c>
      <c r="C385" s="11">
        <v>2556</v>
      </c>
      <c r="D385" s="11">
        <v>64008</v>
      </c>
      <c r="E385" s="11">
        <v>1723</v>
      </c>
      <c r="F385" s="11">
        <v>43819</v>
      </c>
      <c r="G385" s="11">
        <v>1602</v>
      </c>
      <c r="H385" s="11">
        <v>38114</v>
      </c>
      <c r="I385" s="11">
        <v>120</v>
      </c>
      <c r="J385" s="11">
        <v>30210</v>
      </c>
      <c r="K385" s="11">
        <v>371</v>
      </c>
      <c r="L385" s="11">
        <v>29945</v>
      </c>
      <c r="M385" s="10"/>
      <c r="N385" s="10"/>
      <c r="O385" s="18">
        <f aca="true" t="shared" si="48" ref="O385:O392">C385+E385+G385+I385+K385+M385</f>
        <v>6372</v>
      </c>
      <c r="P385" s="18">
        <f aca="true" t="shared" si="49" ref="P385:P392">IF(O385&gt;0,(C385*D385+E385*F385+G385*H385+I385*J385+K385*L385+M385*N385)/O385,0)</f>
        <v>49419.021971123664</v>
      </c>
      <c r="Q385" s="3" t="s">
        <v>1</v>
      </c>
    </row>
    <row r="386" spans="1:17" ht="12">
      <c r="A386" s="10"/>
      <c r="B386" s="14" t="s">
        <v>30</v>
      </c>
      <c r="C386" s="11">
        <v>278</v>
      </c>
      <c r="D386" s="11">
        <v>58536</v>
      </c>
      <c r="E386" s="11">
        <v>284</v>
      </c>
      <c r="F386" s="11">
        <v>44282</v>
      </c>
      <c r="G386" s="11">
        <v>191</v>
      </c>
      <c r="H386" s="11">
        <v>38819</v>
      </c>
      <c r="I386" s="11">
        <v>0</v>
      </c>
      <c r="J386" s="11"/>
      <c r="K386" s="11">
        <v>65</v>
      </c>
      <c r="L386" s="11">
        <v>27518</v>
      </c>
      <c r="M386" s="10"/>
      <c r="N386" s="10"/>
      <c r="O386" s="18">
        <f t="shared" si="48"/>
        <v>818</v>
      </c>
      <c r="P386" s="18">
        <f t="shared" si="49"/>
        <v>46518.57579462103</v>
      </c>
      <c r="Q386" s="3" t="s">
        <v>1</v>
      </c>
    </row>
    <row r="387" spans="1:17" ht="12">
      <c r="A387" s="10"/>
      <c r="B387" s="14" t="s">
        <v>31</v>
      </c>
      <c r="C387" s="11">
        <v>1101</v>
      </c>
      <c r="D387" s="11">
        <v>47265</v>
      </c>
      <c r="E387" s="11">
        <v>900</v>
      </c>
      <c r="F387" s="11">
        <v>39262</v>
      </c>
      <c r="G387" s="11">
        <v>1018</v>
      </c>
      <c r="H387" s="11">
        <v>33630</v>
      </c>
      <c r="I387" s="11">
        <v>331</v>
      </c>
      <c r="J387" s="11">
        <v>25565</v>
      </c>
      <c r="K387" s="11">
        <v>289</v>
      </c>
      <c r="L387" s="11">
        <v>23758</v>
      </c>
      <c r="M387" s="10"/>
      <c r="N387" s="10"/>
      <c r="O387" s="18">
        <f t="shared" si="48"/>
        <v>3639</v>
      </c>
      <c r="P387" s="18">
        <f t="shared" si="49"/>
        <v>37630.662819455894</v>
      </c>
      <c r="Q387" s="3" t="s">
        <v>1</v>
      </c>
    </row>
    <row r="388" spans="1:17" ht="12">
      <c r="A388" s="10"/>
      <c r="B388" s="14" t="s">
        <v>32</v>
      </c>
      <c r="C388" s="11">
        <v>294</v>
      </c>
      <c r="D388" s="11">
        <v>46014</v>
      </c>
      <c r="E388" s="11">
        <v>278</v>
      </c>
      <c r="F388" s="11">
        <v>39530</v>
      </c>
      <c r="G388" s="11">
        <v>302</v>
      </c>
      <c r="H388" s="11">
        <v>33151</v>
      </c>
      <c r="I388" s="11">
        <v>236</v>
      </c>
      <c r="J388" s="11">
        <v>25948</v>
      </c>
      <c r="K388" s="11">
        <v>22</v>
      </c>
      <c r="L388" s="11">
        <v>21221</v>
      </c>
      <c r="M388" s="10"/>
      <c r="N388" s="10"/>
      <c r="O388" s="18">
        <f t="shared" si="48"/>
        <v>1132</v>
      </c>
      <c r="P388" s="18">
        <f t="shared" si="49"/>
        <v>36324.77738515901</v>
      </c>
      <c r="Q388" s="3" t="s">
        <v>1</v>
      </c>
    </row>
    <row r="389" spans="1:17" ht="12">
      <c r="A389" s="10"/>
      <c r="B389" s="14" t="s">
        <v>33</v>
      </c>
      <c r="C389" s="11">
        <v>27</v>
      </c>
      <c r="D389" s="11">
        <v>47629</v>
      </c>
      <c r="E389" s="11">
        <v>15</v>
      </c>
      <c r="F389" s="11">
        <v>37799</v>
      </c>
      <c r="G389" s="11">
        <v>16</v>
      </c>
      <c r="H389" s="11">
        <v>33932</v>
      </c>
      <c r="I389" s="11">
        <v>5</v>
      </c>
      <c r="J389" s="11">
        <v>26432</v>
      </c>
      <c r="K389" s="11">
        <v>0</v>
      </c>
      <c r="L389" s="11"/>
      <c r="M389" s="10"/>
      <c r="N389" s="10"/>
      <c r="O389" s="18">
        <f t="shared" si="48"/>
        <v>63</v>
      </c>
      <c r="P389" s="18">
        <f t="shared" si="49"/>
        <v>40127.619047619046</v>
      </c>
      <c r="Q389" s="3" t="s">
        <v>1</v>
      </c>
    </row>
    <row r="390" spans="1:17" ht="12">
      <c r="A390" s="10"/>
      <c r="B390" s="14" t="s">
        <v>34</v>
      </c>
      <c r="C390" s="11">
        <v>17</v>
      </c>
      <c r="D390" s="11">
        <v>49535</v>
      </c>
      <c r="E390" s="11">
        <v>49</v>
      </c>
      <c r="F390" s="11">
        <v>39717</v>
      </c>
      <c r="G390" s="11">
        <v>51</v>
      </c>
      <c r="H390" s="11">
        <v>32107</v>
      </c>
      <c r="I390" s="11">
        <v>1</v>
      </c>
      <c r="J390" s="11">
        <v>27000</v>
      </c>
      <c r="K390" s="11">
        <v>35</v>
      </c>
      <c r="L390" s="11">
        <v>25370</v>
      </c>
      <c r="M390" s="10"/>
      <c r="N390" s="10"/>
      <c r="O390" s="18">
        <f t="shared" si="48"/>
        <v>153</v>
      </c>
      <c r="P390" s="18">
        <f t="shared" si="49"/>
        <v>34906.11111111111</v>
      </c>
      <c r="Q390" s="3" t="s">
        <v>1</v>
      </c>
    </row>
    <row r="391" spans="1:17" ht="12">
      <c r="A391" s="10"/>
      <c r="B391" s="14" t="s">
        <v>35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>
        <v>7626</v>
      </c>
      <c r="N391" s="11">
        <v>34896</v>
      </c>
      <c r="O391" s="18">
        <f t="shared" si="48"/>
        <v>7626</v>
      </c>
      <c r="P391" s="18">
        <f t="shared" si="49"/>
        <v>34896</v>
      </c>
      <c r="Q391" s="3" t="s">
        <v>1</v>
      </c>
    </row>
    <row r="392" spans="2:17" ht="12">
      <c r="B392" s="14" t="s">
        <v>36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8">
        <f t="shared" si="48"/>
        <v>0</v>
      </c>
      <c r="P392" s="18">
        <f t="shared" si="49"/>
        <v>0</v>
      </c>
      <c r="Q392" s="3" t="s">
        <v>1</v>
      </c>
    </row>
    <row r="393" spans="1:17" ht="1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M393" s="10"/>
      <c r="N393" s="10"/>
      <c r="O393" s="18"/>
      <c r="P393" s="18"/>
      <c r="Q393" s="3" t="s">
        <v>1</v>
      </c>
    </row>
    <row r="394" spans="1:17" ht="12">
      <c r="A394" s="10"/>
      <c r="B394" s="14" t="s">
        <v>37</v>
      </c>
      <c r="C394" s="10">
        <f>SUM(C385:C392)</f>
        <v>4273</v>
      </c>
      <c r="D394" s="10">
        <f>IF(C394&gt;0,(C385*D385+C386*D386+C387*D387+C388*D388+C389*D389+C390*D390+C391*D391+C392*D392)/C394,0)</f>
        <v>57938.78188626258</v>
      </c>
      <c r="E394" s="10">
        <f>SUM(E385:E392)</f>
        <v>3249</v>
      </c>
      <c r="F394" s="10">
        <f>IF(E394&gt;0,(E385*F385+E386*F386+E387*F387+E388*F388+E389*F389+E390*F390+E391*F391+E392*F392)/E394,0)</f>
        <v>42140.499538319484</v>
      </c>
      <c r="G394" s="10">
        <f>SUM(G385:G392)</f>
        <v>3180</v>
      </c>
      <c r="H394" s="10">
        <f>IF(G394&gt;0,(G385*H385+G386*H386+G387*H387+G388*H388+G389*H389+G390*H390+G391*H391+G392*H392)/G394,0)</f>
        <v>36132.19119496855</v>
      </c>
      <c r="I394" s="10">
        <f>SUM(I385:I392)</f>
        <v>693</v>
      </c>
      <c r="J394" s="10">
        <f>IF(I394&gt;0,(I385*J385+I386*J386+I387*J387+I388*J388+I389*J389+I390*J390+I391*J391+I392*J392)/I394,0)</f>
        <v>26508.085137085138</v>
      </c>
      <c r="K394" s="10">
        <f>SUM(K385:K392)</f>
        <v>782</v>
      </c>
      <c r="L394" s="10">
        <f>IF(K394&gt;0,(K385*L385+K386*L386+K387*L387+K388*L388+K389*L389+K390*L390+K391*L391+K392*L392)/K394,0)</f>
        <v>27006.571611253195</v>
      </c>
      <c r="M394" s="10">
        <f>SUM(M385:M392)</f>
        <v>7626</v>
      </c>
      <c r="N394" s="10">
        <f>IF(M394&gt;0,(M385*N385+M386*N386+M387*N387+M388*N388+M389*N389+M390*N390+M391*N391+M392*N392)/M394,0)</f>
        <v>34896</v>
      </c>
      <c r="O394" s="10">
        <f>SUM(O385:O392)</f>
        <v>19803</v>
      </c>
      <c r="P394" s="18">
        <f>IF(O394&gt;0,(O385*P385+O386*P386+O387*P387+O388*P388+O389*P389+O390*P390+O391*P391+O392*P392)/O394,0)</f>
        <v>40650.0734232187</v>
      </c>
      <c r="Q394" s="3" t="s">
        <v>1</v>
      </c>
    </row>
    <row r="395" spans="1:17" ht="12">
      <c r="A395" s="10"/>
      <c r="B395" s="17" t="s">
        <v>38</v>
      </c>
      <c r="C395" s="17" t="s">
        <v>38</v>
      </c>
      <c r="D395" s="17" t="s">
        <v>38</v>
      </c>
      <c r="E395" s="17" t="s">
        <v>38</v>
      </c>
      <c r="F395" s="17" t="s">
        <v>38</v>
      </c>
      <c r="G395" s="17" t="s">
        <v>38</v>
      </c>
      <c r="H395" s="17" t="s">
        <v>38</v>
      </c>
      <c r="I395" s="17" t="s">
        <v>38</v>
      </c>
      <c r="J395" s="17" t="s">
        <v>38</v>
      </c>
      <c r="K395" s="17" t="s">
        <v>38</v>
      </c>
      <c r="L395" s="17" t="s">
        <v>38</v>
      </c>
      <c r="M395" s="17" t="s">
        <v>38</v>
      </c>
      <c r="N395" s="17" t="s">
        <v>38</v>
      </c>
      <c r="O395" s="17" t="s">
        <v>38</v>
      </c>
      <c r="P395" s="17" t="s">
        <v>38</v>
      </c>
      <c r="Q395" s="3" t="s">
        <v>1</v>
      </c>
    </row>
    <row r="396" spans="1:17" ht="12">
      <c r="A396" s="16" t="s">
        <v>56</v>
      </c>
      <c r="B396" s="14" t="s">
        <v>39</v>
      </c>
      <c r="C396" s="10"/>
      <c r="D396" s="10"/>
      <c r="E396" s="10"/>
      <c r="F396" s="10"/>
      <c r="G396" s="10"/>
      <c r="H396" s="10"/>
      <c r="I396" s="10"/>
      <c r="J396" s="10"/>
      <c r="M396" s="10"/>
      <c r="N396" s="10"/>
      <c r="O396" s="10"/>
      <c r="P396" s="10"/>
      <c r="Q396" s="3" t="s">
        <v>1</v>
      </c>
    </row>
    <row r="397" spans="1:17" ht="1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M397" s="10"/>
      <c r="N397" s="10"/>
      <c r="O397" s="10"/>
      <c r="P397" s="10"/>
      <c r="Q397" s="3" t="s">
        <v>1</v>
      </c>
    </row>
    <row r="398" spans="1:17" ht="12">
      <c r="A398" s="10"/>
      <c r="B398" s="14" t="s">
        <v>28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0"/>
      <c r="N398" s="10"/>
      <c r="O398" s="18">
        <f aca="true" t="shared" si="50" ref="O398:O405">C398+E398+G398+I398+K398+M398</f>
        <v>0</v>
      </c>
      <c r="P398" s="18">
        <f aca="true" t="shared" si="51" ref="P398:P405">IF(O398&gt;0,(C398*D398+E398*F398+G398*H398+I398*J398+K398*L398+M398*N398)/O398,0)</f>
        <v>0</v>
      </c>
      <c r="Q398" s="3" t="s">
        <v>1</v>
      </c>
    </row>
    <row r="399" spans="1:17" ht="12">
      <c r="A399" s="10"/>
      <c r="B399" s="14" t="s">
        <v>30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0"/>
      <c r="N399" s="10"/>
      <c r="O399" s="18">
        <f t="shared" si="50"/>
        <v>0</v>
      </c>
      <c r="P399" s="18">
        <f t="shared" si="51"/>
        <v>0</v>
      </c>
      <c r="Q399" s="3" t="s">
        <v>1</v>
      </c>
    </row>
    <row r="400" spans="1:17" ht="12">
      <c r="A400" s="10"/>
      <c r="B400" s="14" t="s">
        <v>31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7"/>
      <c r="M400" s="10"/>
      <c r="N400" s="10"/>
      <c r="O400" s="18">
        <f t="shared" si="50"/>
        <v>0</v>
      </c>
      <c r="P400" s="18">
        <f t="shared" si="51"/>
        <v>0</v>
      </c>
      <c r="Q400" s="3" t="s">
        <v>1</v>
      </c>
    </row>
    <row r="401" spans="1:17" ht="12">
      <c r="A401" s="10"/>
      <c r="B401" s="14" t="s">
        <v>32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0"/>
      <c r="N401" s="10"/>
      <c r="O401" s="18">
        <f t="shared" si="50"/>
        <v>0</v>
      </c>
      <c r="P401" s="18">
        <f t="shared" si="51"/>
        <v>0</v>
      </c>
      <c r="Q401" s="3" t="s">
        <v>1</v>
      </c>
    </row>
    <row r="402" spans="1:17" ht="12">
      <c r="A402" s="10"/>
      <c r="B402" s="14" t="s">
        <v>33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0"/>
      <c r="N402" s="10"/>
      <c r="O402" s="18">
        <f t="shared" si="50"/>
        <v>0</v>
      </c>
      <c r="P402" s="18">
        <f t="shared" si="51"/>
        <v>0</v>
      </c>
      <c r="Q402" s="3" t="s">
        <v>1</v>
      </c>
    </row>
    <row r="403" spans="1:17" ht="12">
      <c r="A403" s="10"/>
      <c r="B403" s="14" t="s">
        <v>34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0"/>
      <c r="N403" s="10"/>
      <c r="O403" s="18">
        <f t="shared" si="50"/>
        <v>0</v>
      </c>
      <c r="P403" s="18">
        <f t="shared" si="51"/>
        <v>0</v>
      </c>
      <c r="Q403" s="3" t="s">
        <v>1</v>
      </c>
    </row>
    <row r="404" spans="1:17" ht="12">
      <c r="A404" s="10"/>
      <c r="B404" s="14" t="s">
        <v>35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8">
        <f t="shared" si="50"/>
        <v>0</v>
      </c>
      <c r="P404" s="18">
        <f t="shared" si="51"/>
        <v>0</v>
      </c>
      <c r="Q404" s="3" t="s">
        <v>1</v>
      </c>
    </row>
    <row r="405" spans="2:17" ht="12">
      <c r="B405" s="14" t="s">
        <v>36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8">
        <f t="shared" si="50"/>
        <v>0</v>
      </c>
      <c r="P405" s="18">
        <f t="shared" si="51"/>
        <v>0</v>
      </c>
      <c r="Q405" s="3" t="s">
        <v>1</v>
      </c>
    </row>
    <row r="406" spans="1:17" ht="1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M406" s="10"/>
      <c r="N406" s="10"/>
      <c r="O406" s="18"/>
      <c r="P406" s="18"/>
      <c r="Q406" s="3" t="s">
        <v>1</v>
      </c>
    </row>
    <row r="407" spans="1:17" ht="12">
      <c r="A407" s="10"/>
      <c r="B407" s="14" t="s">
        <v>40</v>
      </c>
      <c r="C407" s="10">
        <f>SUM(C398:C405)</f>
        <v>0</v>
      </c>
      <c r="D407" s="10">
        <f>IF(C407&gt;0,(C398*D398+C399*D399+C400*D400+C401*D401+C402*D402+C403*D403+C404*D404+C405*D405)/C407,0)</f>
        <v>0</v>
      </c>
      <c r="E407" s="10">
        <f>SUM(E398:E405)</f>
        <v>0</v>
      </c>
      <c r="F407" s="10">
        <f>IF(E407&gt;0,(E398*F398+E399*F399+E400*F400+E401*F401+E402*F402+E403*F403+E404*F404+E405*F405)/E407,0)</f>
        <v>0</v>
      </c>
      <c r="G407" s="10">
        <f>SUM(G398:G405)</f>
        <v>0</v>
      </c>
      <c r="H407" s="10">
        <f>IF(G407&gt;0,(G398*H398+G399*H399+G400*H400+G401*H401+G402*H402+G403*H403+G404*H404+G405*H405)/G407,0)</f>
        <v>0</v>
      </c>
      <c r="I407" s="10">
        <f>SUM(I398:I405)</f>
        <v>0</v>
      </c>
      <c r="J407" s="10">
        <f>IF(I407&gt;0,(I398*J398+I399*J399+I400*J400+I401*J401+I402*J402+I403*J403+I404*J404+I405*J405)/I407,0)</f>
        <v>0</v>
      </c>
      <c r="K407" s="10">
        <f>SUM(K398:K405)</f>
        <v>0</v>
      </c>
      <c r="L407" s="10">
        <f>IF(K407&gt;0,(K398*L398+K399*L399+K400*L400+K401*L401+K402*L402+K403*L403+K404*L404+K405*L405)/K407,0)</f>
        <v>0</v>
      </c>
      <c r="M407" s="10">
        <f>SUM(M398:M405)</f>
        <v>0</v>
      </c>
      <c r="N407" s="10">
        <f>IF(M407&gt;0,(M398*N398+M399*N399+M400*N400+M401*N401+M402*N402+M403*N403+M404*N404+M405*N405)/M407,0)</f>
        <v>0</v>
      </c>
      <c r="O407" s="18">
        <f>IF((C407+E407+G407+I407+K407+M407)=SUM(O398:O405),SUM(O398:O405),#VALUE!)</f>
        <v>0</v>
      </c>
      <c r="P407" s="18">
        <f>IF(O407&gt;0,(O398*P398+O399*P399+O400*P400+O401*P401+O402*P402+O403*P403+O404*P404+O405*P405)/O407,0)</f>
        <v>0</v>
      </c>
      <c r="Q407" s="3" t="s">
        <v>1</v>
      </c>
    </row>
    <row r="408" spans="1:17" ht="12">
      <c r="A408" s="10"/>
      <c r="B408" s="17" t="s">
        <v>38</v>
      </c>
      <c r="C408" s="17" t="s">
        <v>38</v>
      </c>
      <c r="D408" s="17" t="s">
        <v>38</v>
      </c>
      <c r="E408" s="17" t="s">
        <v>38</v>
      </c>
      <c r="F408" s="17" t="s">
        <v>38</v>
      </c>
      <c r="G408" s="17" t="s">
        <v>38</v>
      </c>
      <c r="H408" s="17" t="s">
        <v>38</v>
      </c>
      <c r="I408" s="17" t="s">
        <v>38</v>
      </c>
      <c r="J408" s="17" t="s">
        <v>38</v>
      </c>
      <c r="K408" s="17" t="s">
        <v>38</v>
      </c>
      <c r="L408" s="17" t="s">
        <v>38</v>
      </c>
      <c r="M408" s="17" t="s">
        <v>38</v>
      </c>
      <c r="N408" s="17" t="s">
        <v>38</v>
      </c>
      <c r="O408" s="17" t="s">
        <v>38</v>
      </c>
      <c r="P408" s="17" t="s">
        <v>38</v>
      </c>
      <c r="Q408" s="3" t="s">
        <v>1</v>
      </c>
    </row>
    <row r="409" ht="12">
      <c r="Q409" s="3" t="s">
        <v>1</v>
      </c>
    </row>
    <row r="410" spans="1:17" ht="12">
      <c r="A410" s="11"/>
      <c r="B410" s="14" t="s">
        <v>23</v>
      </c>
      <c r="C410" s="10"/>
      <c r="D410" s="10"/>
      <c r="E410" s="10"/>
      <c r="F410" s="10"/>
      <c r="G410" s="10"/>
      <c r="H410" s="10"/>
      <c r="I410" s="10"/>
      <c r="J410" s="10"/>
      <c r="K410" s="10"/>
      <c r="N410" s="10"/>
      <c r="O410" s="10"/>
      <c r="P410" s="10"/>
      <c r="Q410" s="3" t="s">
        <v>1</v>
      </c>
    </row>
    <row r="411" spans="1:17" ht="12">
      <c r="A411" s="10"/>
      <c r="B411" s="14" t="s">
        <v>23</v>
      </c>
      <c r="C411" s="14" t="s">
        <v>16</v>
      </c>
      <c r="D411" s="10"/>
      <c r="E411" s="14" t="s">
        <v>17</v>
      </c>
      <c r="F411" s="10"/>
      <c r="G411" s="14" t="s">
        <v>18</v>
      </c>
      <c r="H411" s="10"/>
      <c r="I411" s="14" t="s">
        <v>19</v>
      </c>
      <c r="J411" s="10"/>
      <c r="K411" s="1" t="s">
        <v>20</v>
      </c>
      <c r="M411" s="14" t="s">
        <v>21</v>
      </c>
      <c r="N411" s="10"/>
      <c r="O411" s="14" t="s">
        <v>22</v>
      </c>
      <c r="P411" s="10"/>
      <c r="Q411" s="3" t="s">
        <v>1</v>
      </c>
    </row>
    <row r="412" spans="1:17" ht="12">
      <c r="A412" s="10"/>
      <c r="B412" s="14" t="s">
        <v>23</v>
      </c>
      <c r="C412" s="15" t="s">
        <v>24</v>
      </c>
      <c r="D412" s="15" t="s">
        <v>25</v>
      </c>
      <c r="E412" s="15" t="s">
        <v>24</v>
      </c>
      <c r="F412" s="15" t="s">
        <v>25</v>
      </c>
      <c r="G412" s="15" t="s">
        <v>24</v>
      </c>
      <c r="H412" s="15" t="s">
        <v>25</v>
      </c>
      <c r="I412" s="15" t="s">
        <v>24</v>
      </c>
      <c r="J412" s="15" t="s">
        <v>25</v>
      </c>
      <c r="K412" s="15" t="s">
        <v>24</v>
      </c>
      <c r="L412" s="15" t="s">
        <v>25</v>
      </c>
      <c r="M412" s="15" t="s">
        <v>24</v>
      </c>
      <c r="N412" s="15" t="s">
        <v>25</v>
      </c>
      <c r="O412" s="15" t="s">
        <v>24</v>
      </c>
      <c r="P412" s="15" t="s">
        <v>25</v>
      </c>
      <c r="Q412" s="3" t="s">
        <v>1</v>
      </c>
    </row>
    <row r="413" spans="1:17" ht="12">
      <c r="A413" s="16" t="s">
        <v>57</v>
      </c>
      <c r="B413" s="14" t="s">
        <v>27</v>
      </c>
      <c r="C413" s="10"/>
      <c r="D413" s="10"/>
      <c r="E413" s="10"/>
      <c r="F413" s="10"/>
      <c r="G413" s="10"/>
      <c r="H413" s="10"/>
      <c r="I413" s="10"/>
      <c r="J413" s="10"/>
      <c r="M413" s="10"/>
      <c r="N413" s="10"/>
      <c r="O413" s="10"/>
      <c r="P413" s="10"/>
      <c r="Q413" s="3" t="s">
        <v>1</v>
      </c>
    </row>
    <row r="414" spans="1:17" ht="12">
      <c r="A414" s="10"/>
      <c r="B414" s="14" t="s">
        <v>23</v>
      </c>
      <c r="C414" s="10"/>
      <c r="D414" s="10">
        <f>67518+(67518*0.0117)</f>
        <v>68307.9606</v>
      </c>
      <c r="E414" s="10"/>
      <c r="F414" s="10"/>
      <c r="G414" s="10"/>
      <c r="H414" s="10"/>
      <c r="I414" s="10"/>
      <c r="J414" s="10"/>
      <c r="M414" s="10"/>
      <c r="N414" s="10"/>
      <c r="O414" s="10"/>
      <c r="P414" s="10"/>
      <c r="Q414" s="3" t="s">
        <v>1</v>
      </c>
    </row>
    <row r="415" spans="1:17" ht="12">
      <c r="A415" s="10"/>
      <c r="B415" s="14" t="s">
        <v>28</v>
      </c>
      <c r="C415" s="11">
        <v>710</v>
      </c>
      <c r="D415" s="21">
        <v>68307.9606</v>
      </c>
      <c r="E415" s="11">
        <v>601</v>
      </c>
      <c r="F415" s="21">
        <v>47035.9564</v>
      </c>
      <c r="G415" s="11">
        <v>376</v>
      </c>
      <c r="H415" s="21">
        <v>40034.9924</v>
      </c>
      <c r="I415" s="11">
        <v>67</v>
      </c>
      <c r="J415" s="21">
        <v>26032.0527</v>
      </c>
      <c r="K415" s="11">
        <v>19</v>
      </c>
      <c r="L415" s="21">
        <v>33858.5639</v>
      </c>
      <c r="M415" s="17" t="s">
        <v>29</v>
      </c>
      <c r="N415" s="17" t="s">
        <v>29</v>
      </c>
      <c r="O415" s="18">
        <f aca="true" t="shared" si="52" ref="O415:O422">C415+E415+G415+I415+K415+M415</f>
        <v>1773</v>
      </c>
      <c r="P415" s="18">
        <f aca="true" t="shared" si="53" ref="P415:P422">IF(O415&gt;0,(C415*D415+E415*F415+G415*H415+I415*J415+K415*L415+M415*N415)/O415,0)</f>
        <v>53134.731646813314</v>
      </c>
      <c r="Q415" s="3" t="s">
        <v>1</v>
      </c>
    </row>
    <row r="416" spans="1:17" ht="12">
      <c r="A416" s="10"/>
      <c r="B416" s="14" t="s">
        <v>30</v>
      </c>
      <c r="C416" s="11">
        <v>640</v>
      </c>
      <c r="D416" s="21">
        <v>62145.6959</v>
      </c>
      <c r="E416" s="11">
        <v>778</v>
      </c>
      <c r="F416" s="21">
        <v>47927.2641</v>
      </c>
      <c r="G416" s="11">
        <v>511</v>
      </c>
      <c r="H416" s="21">
        <v>39133.5677</v>
      </c>
      <c r="I416" s="11">
        <v>132</v>
      </c>
      <c r="J416" s="21">
        <v>30454.1934</v>
      </c>
      <c r="K416" s="11">
        <v>32</v>
      </c>
      <c r="L416" s="21">
        <v>32158.9079</v>
      </c>
      <c r="M416" s="17" t="s">
        <v>29</v>
      </c>
      <c r="N416" s="17" t="s">
        <v>29</v>
      </c>
      <c r="O416" s="18">
        <f t="shared" si="52"/>
        <v>2093</v>
      </c>
      <c r="P416" s="18">
        <f t="shared" si="53"/>
        <v>48784.97301581462</v>
      </c>
      <c r="Q416" s="3" t="s">
        <v>1</v>
      </c>
    </row>
    <row r="417" spans="1:17" ht="12">
      <c r="A417" s="10"/>
      <c r="B417" s="14" t="s">
        <v>31</v>
      </c>
      <c r="C417" s="11">
        <v>151</v>
      </c>
      <c r="D417" s="21">
        <v>50999.797</v>
      </c>
      <c r="E417" s="11">
        <v>130</v>
      </c>
      <c r="F417" s="21">
        <v>44179.9273</v>
      </c>
      <c r="G417" s="11">
        <v>132</v>
      </c>
      <c r="H417" s="21">
        <v>35644.2144</v>
      </c>
      <c r="I417" s="11">
        <v>42</v>
      </c>
      <c r="J417" s="21">
        <v>29508.2539</v>
      </c>
      <c r="K417" s="11"/>
      <c r="L417" s="21">
        <v>0</v>
      </c>
      <c r="M417" s="17" t="s">
        <v>29</v>
      </c>
      <c r="N417" s="17" t="s">
        <v>29</v>
      </c>
      <c r="O417" s="18">
        <f t="shared" si="52"/>
        <v>455</v>
      </c>
      <c r="P417" s="18">
        <f t="shared" si="53"/>
        <v>42612.621671648354</v>
      </c>
      <c r="Q417" s="3" t="s">
        <v>1</v>
      </c>
    </row>
    <row r="418" spans="1:17" ht="12">
      <c r="A418" s="10"/>
      <c r="B418" s="14" t="s">
        <v>32</v>
      </c>
      <c r="C418" s="11">
        <v>243</v>
      </c>
      <c r="D418" s="21">
        <v>48871.1802</v>
      </c>
      <c r="E418" s="11">
        <v>216</v>
      </c>
      <c r="F418" s="21">
        <v>40508.468</v>
      </c>
      <c r="G418" s="11">
        <v>248</v>
      </c>
      <c r="H418" s="21">
        <v>35350.8214</v>
      </c>
      <c r="I418" s="11">
        <v>91</v>
      </c>
      <c r="J418" s="21">
        <v>28336.7053</v>
      </c>
      <c r="K418" s="11">
        <v>2</v>
      </c>
      <c r="L418" s="21">
        <v>18635.514</v>
      </c>
      <c r="M418" s="17" t="s">
        <v>29</v>
      </c>
      <c r="N418" s="17" t="s">
        <v>29</v>
      </c>
      <c r="O418" s="18">
        <f t="shared" si="52"/>
        <v>800</v>
      </c>
      <c r="P418" s="18">
        <f t="shared" si="53"/>
        <v>40010.550992625</v>
      </c>
      <c r="Q418" s="3" t="s">
        <v>1</v>
      </c>
    </row>
    <row r="419" spans="1:17" ht="12">
      <c r="A419" s="10"/>
      <c r="B419" s="14" t="s">
        <v>33</v>
      </c>
      <c r="C419" s="11">
        <v>31</v>
      </c>
      <c r="D419" s="21">
        <v>48445.2545</v>
      </c>
      <c r="E419" s="11">
        <v>48</v>
      </c>
      <c r="F419" s="21">
        <v>42131.2348</v>
      </c>
      <c r="G419" s="11">
        <v>52</v>
      </c>
      <c r="H419" s="21">
        <v>33708.8323</v>
      </c>
      <c r="I419" s="11">
        <v>17</v>
      </c>
      <c r="J419" s="21">
        <v>30773.8906</v>
      </c>
      <c r="K419" s="11"/>
      <c r="L419" s="21">
        <v>0</v>
      </c>
      <c r="M419" s="17" t="s">
        <v>29</v>
      </c>
      <c r="N419" s="17" t="s">
        <v>29</v>
      </c>
      <c r="O419" s="18">
        <f t="shared" si="52"/>
        <v>148</v>
      </c>
      <c r="P419" s="18">
        <f t="shared" si="53"/>
        <v>39189.98364662162</v>
      </c>
      <c r="Q419" s="3" t="s">
        <v>1</v>
      </c>
    </row>
    <row r="420" spans="1:17" ht="12">
      <c r="A420" s="10"/>
      <c r="B420" s="14" t="s">
        <v>34</v>
      </c>
      <c r="C420" s="11">
        <v>105</v>
      </c>
      <c r="D420" s="21">
        <v>48993.5959</v>
      </c>
      <c r="E420" s="11">
        <v>105</v>
      </c>
      <c r="F420" s="21">
        <v>41492.8521</v>
      </c>
      <c r="G420" s="11">
        <v>126</v>
      </c>
      <c r="H420" s="21">
        <v>33529.7614</v>
      </c>
      <c r="I420" s="11">
        <v>27</v>
      </c>
      <c r="J420" s="21">
        <v>25265.1841</v>
      </c>
      <c r="K420" s="11">
        <v>8</v>
      </c>
      <c r="L420" s="21">
        <v>32254.0077</v>
      </c>
      <c r="M420" s="17" t="s">
        <v>29</v>
      </c>
      <c r="N420" s="17" t="s">
        <v>29</v>
      </c>
      <c r="O420" s="18">
        <f t="shared" si="52"/>
        <v>371</v>
      </c>
      <c r="P420" s="18">
        <f t="shared" si="53"/>
        <v>39531.04854097035</v>
      </c>
      <c r="Q420" s="3" t="s">
        <v>1</v>
      </c>
    </row>
    <row r="421" spans="1:17" ht="12">
      <c r="A421" s="10"/>
      <c r="B421" s="14" t="s">
        <v>35</v>
      </c>
      <c r="C421" s="11">
        <v>360</v>
      </c>
      <c r="D421" s="21">
        <v>42340.6567</v>
      </c>
      <c r="E421" s="11">
        <v>640</v>
      </c>
      <c r="F421" s="21">
        <v>37453.134</v>
      </c>
      <c r="G421" s="11">
        <v>603</v>
      </c>
      <c r="H421" s="21">
        <v>32863.0511</v>
      </c>
      <c r="I421" s="11">
        <v>262</v>
      </c>
      <c r="J421" s="21">
        <v>28260.8278</v>
      </c>
      <c r="K421" s="11">
        <v>5</v>
      </c>
      <c r="L421" s="21">
        <v>21410.6071</v>
      </c>
      <c r="M421" s="11"/>
      <c r="N421" s="11"/>
      <c r="O421" s="18">
        <f t="shared" si="52"/>
        <v>1870</v>
      </c>
      <c r="P421" s="18">
        <f t="shared" si="53"/>
        <v>35583.12936064171</v>
      </c>
      <c r="Q421" s="3" t="s">
        <v>1</v>
      </c>
    </row>
    <row r="422" spans="2:17" ht="12">
      <c r="B422" s="14" t="s">
        <v>36</v>
      </c>
      <c r="C422" s="16" t="s">
        <v>23</v>
      </c>
      <c r="D422" s="11"/>
      <c r="E422" s="16" t="s">
        <v>23</v>
      </c>
      <c r="F422" s="11"/>
      <c r="G422" s="16" t="s">
        <v>42</v>
      </c>
      <c r="H422" s="11"/>
      <c r="I422" s="16" t="s">
        <v>23</v>
      </c>
      <c r="J422" s="11"/>
      <c r="K422" s="16" t="s">
        <v>23</v>
      </c>
      <c r="L422" s="11"/>
      <c r="M422" s="16" t="s">
        <v>23</v>
      </c>
      <c r="N422" s="11"/>
      <c r="O422" s="18">
        <f t="shared" si="52"/>
        <v>0</v>
      </c>
      <c r="P422" s="18">
        <f t="shared" si="53"/>
        <v>0</v>
      </c>
      <c r="Q422" s="3" t="s">
        <v>1</v>
      </c>
    </row>
    <row r="423" spans="1:17" ht="12">
      <c r="A423" s="10"/>
      <c r="B423" s="10"/>
      <c r="C423" s="6" t="s">
        <v>23</v>
      </c>
      <c r="D423" s="10"/>
      <c r="E423" s="6" t="s">
        <v>23</v>
      </c>
      <c r="F423" s="10"/>
      <c r="G423" s="6" t="s">
        <v>23</v>
      </c>
      <c r="H423" s="10"/>
      <c r="I423" s="6" t="s">
        <v>23</v>
      </c>
      <c r="J423" s="10"/>
      <c r="K423" s="6" t="s">
        <v>23</v>
      </c>
      <c r="M423" s="10"/>
      <c r="N423" s="10"/>
      <c r="O423" s="18"/>
      <c r="P423" s="18"/>
      <c r="Q423" s="3" t="s">
        <v>1</v>
      </c>
    </row>
    <row r="424" spans="1:17" ht="12">
      <c r="A424" s="10"/>
      <c r="B424" s="14" t="s">
        <v>37</v>
      </c>
      <c r="C424" s="10">
        <f>SUM(C415:C422)</f>
        <v>2240</v>
      </c>
      <c r="D424" s="10">
        <f>IF(C424&gt;0,(C415*D415+C416*D416+C417*D417+C418*D418+C419*D419+C420*D420+C421*D421+C422*D422)/C424,0)</f>
        <v>57918.451075267854</v>
      </c>
      <c r="E424" s="10">
        <f>SUM(E415:E422)</f>
        <v>2518</v>
      </c>
      <c r="F424" s="10">
        <f>IF(E424&gt;0,(E415*F415+E416*F416+E417*F417+E418*F418+E419*F419+E420*F420+E421*F421+E422*F422)/E424,0)</f>
        <v>43843.643925377284</v>
      </c>
      <c r="G424" s="10">
        <f>SUM(G415:G422)</f>
        <v>2048</v>
      </c>
      <c r="H424" s="10">
        <f>IF(G424&gt;0,(G415*H415+G416*H416+G417*H417+G418*H418+G419*H419+G420*H420+G421*H421+G422*H422)/G424,0)</f>
        <v>36287.34339570312</v>
      </c>
      <c r="I424" s="10">
        <f>SUM(I415:I422)</f>
        <v>638</v>
      </c>
      <c r="J424" s="10">
        <f>IF(I424&gt;0,(I415*J415+I416*J416+I417*J417+I418*J418+I419*J419+I420*J420+I421*J421+I422*J422)/I424,0)</f>
        <v>28513.700470689655</v>
      </c>
      <c r="K424" s="10">
        <f>SUM(K415:K422)</f>
        <v>66</v>
      </c>
      <c r="L424" s="10">
        <f>IF(K424&gt;0,(K415*L415+K416*L416+K417*L417+K418*L418+K419*L419+K420*L420+K421*L421+K422*L422)/K424,0)</f>
        <v>31435.66503030303</v>
      </c>
      <c r="M424" s="10">
        <f>SUM(M415:M422)</f>
        <v>0</v>
      </c>
      <c r="N424" s="10">
        <f>IF(M424&gt;0,(M415*N415+M416*N416+M417*N417+M418*N418+M419*N419+M420*N420+M421*N421+M422*N422)/M424,0)</f>
        <v>0</v>
      </c>
      <c r="O424" s="18">
        <f>IF((C424+E424+G424+I424+K424+M424)=SUM(O415:O422),SUM(O415:O422),#VALUE!)</f>
        <v>7510</v>
      </c>
      <c r="P424" s="18">
        <f>IF(O424&gt;0,(O415*P415+O416*P416+O417*P417+O418*P418+O419*P419+O420*P420+O421*P421+O422*P422)/O424,0)</f>
        <v>44569.72035677763</v>
      </c>
      <c r="Q424" s="3" t="s">
        <v>1</v>
      </c>
    </row>
    <row r="425" spans="1:17" ht="12">
      <c r="A425" s="10"/>
      <c r="B425" s="17" t="s">
        <v>38</v>
      </c>
      <c r="C425" s="17" t="s">
        <v>38</v>
      </c>
      <c r="D425" s="17" t="s">
        <v>38</v>
      </c>
      <c r="E425" s="17" t="s">
        <v>38</v>
      </c>
      <c r="F425" s="17" t="s">
        <v>38</v>
      </c>
      <c r="G425" s="17" t="s">
        <v>38</v>
      </c>
      <c r="H425" s="17" t="s">
        <v>38</v>
      </c>
      <c r="I425" s="17" t="s">
        <v>38</v>
      </c>
      <c r="J425" s="17" t="s">
        <v>38</v>
      </c>
      <c r="K425" s="17" t="s">
        <v>38</v>
      </c>
      <c r="L425" s="17" t="s">
        <v>38</v>
      </c>
      <c r="M425" s="17" t="s">
        <v>38</v>
      </c>
      <c r="N425" s="17" t="s">
        <v>38</v>
      </c>
      <c r="O425" s="17" t="s">
        <v>38</v>
      </c>
      <c r="P425" s="17" t="s">
        <v>38</v>
      </c>
      <c r="Q425" s="3" t="s">
        <v>1</v>
      </c>
    </row>
    <row r="426" spans="1:17" ht="12">
      <c r="A426" s="16" t="s">
        <v>57</v>
      </c>
      <c r="B426" s="14" t="s">
        <v>39</v>
      </c>
      <c r="C426" s="10"/>
      <c r="D426" s="10"/>
      <c r="E426" s="10"/>
      <c r="F426" s="10"/>
      <c r="G426" s="10"/>
      <c r="H426" s="10"/>
      <c r="I426" s="10"/>
      <c r="J426" s="10"/>
      <c r="M426" s="10"/>
      <c r="N426" s="10"/>
      <c r="O426" s="10"/>
      <c r="P426" s="10"/>
      <c r="Q426" s="3" t="s">
        <v>1</v>
      </c>
    </row>
    <row r="427" spans="1:17" ht="1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M427" s="10"/>
      <c r="N427" s="10"/>
      <c r="O427" s="10"/>
      <c r="P427" s="10"/>
      <c r="Q427" s="3" t="s">
        <v>1</v>
      </c>
    </row>
    <row r="428" spans="1:17" ht="12">
      <c r="A428" s="10"/>
      <c r="B428" s="14" t="s">
        <v>28</v>
      </c>
      <c r="C428" s="11">
        <v>313</v>
      </c>
      <c r="D428" s="21">
        <v>83813.2748</v>
      </c>
      <c r="E428" s="11">
        <v>199</v>
      </c>
      <c r="F428" s="21">
        <v>56554.03</v>
      </c>
      <c r="G428" s="11">
        <v>99</v>
      </c>
      <c r="H428" s="21">
        <v>44868.895</v>
      </c>
      <c r="I428" s="11">
        <v>10</v>
      </c>
      <c r="J428" s="21">
        <v>46889.2599</v>
      </c>
      <c r="K428" s="11">
        <v>13</v>
      </c>
      <c r="L428" s="21">
        <v>39861.9917</v>
      </c>
      <c r="M428" s="17" t="s">
        <v>29</v>
      </c>
      <c r="N428" s="17" t="s">
        <v>29</v>
      </c>
      <c r="O428" s="18">
        <f aca="true" t="shared" si="54" ref="O428:O435">C428+E428+G428+I428+K428+M428</f>
        <v>634</v>
      </c>
      <c r="P428" s="18">
        <f aca="true" t="shared" si="55" ref="P428:P435">IF(O428&gt;0,(C428*D428+E428*F428+G428*H428+I428*J428+K428*L428+M428*N428)/O428,0)</f>
        <v>67692.31242665615</v>
      </c>
      <c r="Q428" s="3" t="s">
        <v>1</v>
      </c>
    </row>
    <row r="429" spans="1:17" ht="12">
      <c r="A429" s="10"/>
      <c r="B429" s="14" t="s">
        <v>30</v>
      </c>
      <c r="C429" s="7">
        <v>118</v>
      </c>
      <c r="D429" s="21">
        <v>75771.2715</v>
      </c>
      <c r="E429" s="11">
        <v>136</v>
      </c>
      <c r="F429" s="21">
        <v>60722.234</v>
      </c>
      <c r="G429" s="11">
        <v>100</v>
      </c>
      <c r="H429" s="21">
        <v>49153.4445</v>
      </c>
      <c r="I429" s="11">
        <v>25</v>
      </c>
      <c r="J429" s="21">
        <v>41825.7014</v>
      </c>
      <c r="K429" s="11">
        <v>8</v>
      </c>
      <c r="L429" s="21">
        <v>36698.4058</v>
      </c>
      <c r="M429" s="17" t="s">
        <v>29</v>
      </c>
      <c r="N429" s="17" t="s">
        <v>29</v>
      </c>
      <c r="O429" s="18">
        <f t="shared" si="54"/>
        <v>387</v>
      </c>
      <c r="P429" s="18">
        <f t="shared" si="55"/>
        <v>60604.15527751938</v>
      </c>
      <c r="Q429" s="3" t="s">
        <v>1</v>
      </c>
    </row>
    <row r="430" spans="1:17" ht="12">
      <c r="A430" s="10"/>
      <c r="B430" s="14" t="s">
        <v>31</v>
      </c>
      <c r="C430" s="7">
        <v>32</v>
      </c>
      <c r="D430" s="21">
        <v>66218.8001</v>
      </c>
      <c r="E430" s="7">
        <v>5</v>
      </c>
      <c r="F430" s="21">
        <v>53371.2218</v>
      </c>
      <c r="G430" s="7">
        <v>2</v>
      </c>
      <c r="H430" s="21">
        <v>48842.8526</v>
      </c>
      <c r="I430" s="7">
        <v>2</v>
      </c>
      <c r="J430" s="21">
        <v>34601.1517</v>
      </c>
      <c r="K430" s="16" t="s">
        <v>23</v>
      </c>
      <c r="L430" s="21">
        <v>0</v>
      </c>
      <c r="M430" s="17" t="s">
        <v>29</v>
      </c>
      <c r="N430" s="17" t="s">
        <v>29</v>
      </c>
      <c r="O430" s="18">
        <f t="shared" si="54"/>
        <v>41</v>
      </c>
      <c r="P430" s="18">
        <f t="shared" si="55"/>
        <v>62262.09075121951</v>
      </c>
      <c r="Q430" s="3" t="s">
        <v>1</v>
      </c>
    </row>
    <row r="431" spans="1:17" ht="12">
      <c r="A431" s="10"/>
      <c r="B431" s="14" t="s">
        <v>32</v>
      </c>
      <c r="C431" s="7">
        <v>27</v>
      </c>
      <c r="D431" s="21">
        <v>58441.8622</v>
      </c>
      <c r="E431" s="7">
        <v>18</v>
      </c>
      <c r="F431" s="21">
        <v>56302.1167</v>
      </c>
      <c r="G431" s="7">
        <v>9</v>
      </c>
      <c r="H431" s="21">
        <v>46392.5152</v>
      </c>
      <c r="I431" s="7">
        <v>3</v>
      </c>
      <c r="J431" s="21">
        <v>40151.3379</v>
      </c>
      <c r="K431" s="7">
        <v>2</v>
      </c>
      <c r="L431" s="21">
        <v>31963.6498</v>
      </c>
      <c r="M431" s="17" t="s">
        <v>29</v>
      </c>
      <c r="N431" s="17" t="s">
        <v>29</v>
      </c>
      <c r="O431" s="18">
        <f t="shared" si="54"/>
        <v>59</v>
      </c>
      <c r="P431" s="18">
        <f t="shared" si="55"/>
        <v>54123.429323728815</v>
      </c>
      <c r="Q431" s="3" t="s">
        <v>1</v>
      </c>
    </row>
    <row r="432" spans="1:17" ht="12">
      <c r="A432" s="10"/>
      <c r="B432" s="14" t="s">
        <v>33</v>
      </c>
      <c r="C432" s="11"/>
      <c r="D432" s="21">
        <v>0</v>
      </c>
      <c r="E432" s="11"/>
      <c r="F432" s="21">
        <v>0</v>
      </c>
      <c r="G432" s="11"/>
      <c r="H432" s="21">
        <v>0</v>
      </c>
      <c r="I432" s="11"/>
      <c r="J432" s="21">
        <v>0</v>
      </c>
      <c r="K432" s="11"/>
      <c r="L432" s="21">
        <v>0</v>
      </c>
      <c r="M432" s="17" t="s">
        <v>29</v>
      </c>
      <c r="N432" s="17" t="s">
        <v>29</v>
      </c>
      <c r="O432" s="18">
        <f t="shared" si="54"/>
        <v>0</v>
      </c>
      <c r="P432" s="18">
        <f t="shared" si="55"/>
        <v>0</v>
      </c>
      <c r="Q432" s="3" t="s">
        <v>1</v>
      </c>
    </row>
    <row r="433" spans="1:17" ht="12">
      <c r="A433" s="10"/>
      <c r="B433" s="14" t="s">
        <v>34</v>
      </c>
      <c r="C433" s="7">
        <v>3</v>
      </c>
      <c r="D433" s="21">
        <v>71908.6009</v>
      </c>
      <c r="E433" s="7">
        <v>2</v>
      </c>
      <c r="F433" s="21">
        <v>57749.8594</v>
      </c>
      <c r="G433" s="7">
        <v>1</v>
      </c>
      <c r="H433" s="21">
        <v>38701.5718</v>
      </c>
      <c r="I433" s="11"/>
      <c r="J433" s="21">
        <v>0</v>
      </c>
      <c r="K433" s="11"/>
      <c r="L433" s="21">
        <v>0</v>
      </c>
      <c r="M433" s="17" t="s">
        <v>29</v>
      </c>
      <c r="N433" s="17" t="s">
        <v>29</v>
      </c>
      <c r="O433" s="18">
        <f t="shared" si="54"/>
        <v>6</v>
      </c>
      <c r="P433" s="18">
        <f t="shared" si="55"/>
        <v>61654.51555</v>
      </c>
      <c r="Q433" s="3" t="s">
        <v>1</v>
      </c>
    </row>
    <row r="434" spans="1:17" ht="12">
      <c r="A434" s="10"/>
      <c r="B434" s="14" t="s">
        <v>35</v>
      </c>
      <c r="C434" s="7">
        <v>3</v>
      </c>
      <c r="D434" s="21">
        <v>58784.8285</v>
      </c>
      <c r="E434" s="7">
        <v>11</v>
      </c>
      <c r="F434" s="21">
        <v>47118.9158</v>
      </c>
      <c r="G434" s="7">
        <v>22</v>
      </c>
      <c r="H434" s="21">
        <v>41525.2265</v>
      </c>
      <c r="I434" s="7">
        <v>16</v>
      </c>
      <c r="J434" s="21">
        <v>36529.4519</v>
      </c>
      <c r="K434" s="11"/>
      <c r="L434" s="21">
        <v>0</v>
      </c>
      <c r="M434" s="11"/>
      <c r="N434" s="11"/>
      <c r="O434" s="18">
        <f t="shared" si="54"/>
        <v>52</v>
      </c>
      <c r="P434" s="18">
        <f t="shared" si="55"/>
        <v>42167.09178269231</v>
      </c>
      <c r="Q434" s="3" t="s">
        <v>1</v>
      </c>
    </row>
    <row r="435" spans="2:17" ht="12">
      <c r="B435" s="14" t="s">
        <v>36</v>
      </c>
      <c r="C435" s="6" t="s">
        <v>23</v>
      </c>
      <c r="D435" s="11"/>
      <c r="E435" s="6" t="s">
        <v>23</v>
      </c>
      <c r="F435" s="11"/>
      <c r="G435" s="6" t="s">
        <v>23</v>
      </c>
      <c r="H435" s="11"/>
      <c r="I435" s="6" t="s">
        <v>23</v>
      </c>
      <c r="J435" s="11"/>
      <c r="K435" s="6" t="s">
        <v>23</v>
      </c>
      <c r="L435" s="11"/>
      <c r="M435" s="6" t="s">
        <v>23</v>
      </c>
      <c r="N435" s="11"/>
      <c r="O435" s="18">
        <f t="shared" si="54"/>
        <v>0</v>
      </c>
      <c r="P435" s="18">
        <f t="shared" si="55"/>
        <v>0</v>
      </c>
      <c r="Q435" s="3" t="s">
        <v>1</v>
      </c>
    </row>
    <row r="436" spans="1:17" ht="1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M436" s="10"/>
      <c r="N436" s="10"/>
      <c r="O436" s="18"/>
      <c r="P436" s="18"/>
      <c r="Q436" s="3" t="s">
        <v>1</v>
      </c>
    </row>
    <row r="437" spans="1:17" ht="12">
      <c r="A437" s="10"/>
      <c r="B437" s="14" t="s">
        <v>40</v>
      </c>
      <c r="C437" s="10">
        <f>SUM(C428:C435)</f>
        <v>496</v>
      </c>
      <c r="D437" s="10">
        <f>IF(C437&gt;0,(C428*D428+C429*D429+C430*D430+C431*D431+C432*D432+C433*D433+C434*D434+C435*D435)/C437,0)</f>
        <v>79160.43794395162</v>
      </c>
      <c r="E437" s="10">
        <f>SUM(E428:E435)</f>
        <v>371</v>
      </c>
      <c r="F437" s="10">
        <f>IF(E437&gt;0,(E428*F428+E429*F429+E430*F430+E431*F431+E432*F432+E433*F433+E434*F434+E435*F435)/E437,0)</f>
        <v>57753.57896549865</v>
      </c>
      <c r="G437" s="10">
        <f>SUM(G428:G435)</f>
        <v>233</v>
      </c>
      <c r="H437" s="10">
        <f>IF(G437&gt;0,(G428*H428+G429*H429+G430*H430+G431*H431+G432*H432+G433*H433+G434*H434+G435*H435)/G437,0)</f>
        <v>46458.54056566524</v>
      </c>
      <c r="I437" s="10">
        <f>SUM(I428:I435)</f>
        <v>56</v>
      </c>
      <c r="J437" s="10">
        <f>IF(I437&gt;0,(I428*J428+I429*J429+I430*J430+I431*J431+I432*J432+I433*J433+I434*J434+I435*J435)/I437,0)</f>
        <v>40868.976455357144</v>
      </c>
      <c r="K437" s="10">
        <f>SUM(K428:K435)</f>
        <v>23</v>
      </c>
      <c r="L437" s="10">
        <f>IF(K437&gt;0,(K428*L428+K429*L429+K430*L430+K431*L431+K432*L432+K433*L433+K434*L434+K435*L435)/K437,0)</f>
        <v>38074.80165652174</v>
      </c>
      <c r="M437" s="10">
        <f>SUM(M428:M435)</f>
        <v>0</v>
      </c>
      <c r="N437" s="10">
        <f>IF(M437&gt;0,(M428*N428+M429*N429+M430*N430+M431*N431+M432*N432+M433*N433+M434*N434+M435*N435)/M437,0)</f>
        <v>0</v>
      </c>
      <c r="O437" s="18">
        <f>IF((C437+E437+G437+I437+K437+M437)=SUM(O428:O435),SUM(O428:O435),#VALUE!)</f>
        <v>1179</v>
      </c>
      <c r="P437" s="18">
        <f>IF(O437&gt;0,(O428*P428+O429*P429+O430*P430+O431*P431+O432*P432+O433*P433+O434*P434+O435*P435)/O437,0)</f>
        <v>63341.287606276506</v>
      </c>
      <c r="Q437" s="3" t="s">
        <v>1</v>
      </c>
    </row>
    <row r="438" spans="1:17" ht="12">
      <c r="A438" s="10"/>
      <c r="B438" s="17" t="s">
        <v>38</v>
      </c>
      <c r="C438" s="17" t="s">
        <v>38</v>
      </c>
      <c r="D438" s="17" t="s">
        <v>38</v>
      </c>
      <c r="E438" s="17" t="s">
        <v>38</v>
      </c>
      <c r="F438" s="17" t="s">
        <v>38</v>
      </c>
      <c r="G438" s="17" t="s">
        <v>38</v>
      </c>
      <c r="H438" s="17" t="s">
        <v>38</v>
      </c>
      <c r="I438" s="17" t="s">
        <v>38</v>
      </c>
      <c r="J438" s="17" t="s">
        <v>38</v>
      </c>
      <c r="K438" s="17" t="s">
        <v>38</v>
      </c>
      <c r="L438" s="17" t="s">
        <v>38</v>
      </c>
      <c r="M438" s="17" t="s">
        <v>38</v>
      </c>
      <c r="N438" s="17" t="s">
        <v>38</v>
      </c>
      <c r="O438" s="17" t="s">
        <v>38</v>
      </c>
      <c r="P438" s="17" t="s">
        <v>38</v>
      </c>
      <c r="Q438" s="3" t="s">
        <v>1</v>
      </c>
    </row>
    <row r="439" ht="12">
      <c r="Q439" s="3" t="s">
        <v>1</v>
      </c>
    </row>
    <row r="440" spans="1:17" ht="12">
      <c r="A440" s="11"/>
      <c r="B440" s="14" t="s">
        <v>23</v>
      </c>
      <c r="C440" s="10"/>
      <c r="D440" s="10"/>
      <c r="E440" s="10"/>
      <c r="F440" s="10"/>
      <c r="G440" s="10"/>
      <c r="H440" s="10"/>
      <c r="I440" s="10"/>
      <c r="J440" s="10"/>
      <c r="M440" s="10"/>
      <c r="N440" s="10"/>
      <c r="O440" s="10"/>
      <c r="P440" s="10"/>
      <c r="Q440" s="3" t="s">
        <v>1</v>
      </c>
    </row>
    <row r="441" spans="1:17" ht="12">
      <c r="A441" s="10"/>
      <c r="B441" s="14" t="s">
        <v>23</v>
      </c>
      <c r="C441" s="14" t="s">
        <v>16</v>
      </c>
      <c r="D441" s="10"/>
      <c r="E441" s="14" t="s">
        <v>17</v>
      </c>
      <c r="F441" s="10"/>
      <c r="G441" s="14" t="s">
        <v>18</v>
      </c>
      <c r="H441" s="10"/>
      <c r="I441" s="14" t="s">
        <v>19</v>
      </c>
      <c r="J441" s="10"/>
      <c r="K441" s="1" t="s">
        <v>20</v>
      </c>
      <c r="M441" s="14" t="s">
        <v>21</v>
      </c>
      <c r="N441" s="10"/>
      <c r="O441" s="14" t="s">
        <v>22</v>
      </c>
      <c r="P441" s="10"/>
      <c r="Q441" s="3" t="s">
        <v>1</v>
      </c>
    </row>
    <row r="442" spans="1:17" ht="12">
      <c r="A442" s="10"/>
      <c r="B442" s="14" t="s">
        <v>23</v>
      </c>
      <c r="C442" s="15" t="s">
        <v>24</v>
      </c>
      <c r="D442" s="15" t="s">
        <v>25</v>
      </c>
      <c r="E442" s="15" t="s">
        <v>24</v>
      </c>
      <c r="F442" s="15" t="s">
        <v>25</v>
      </c>
      <c r="G442" s="15" t="s">
        <v>24</v>
      </c>
      <c r="H442" s="15" t="s">
        <v>25</v>
      </c>
      <c r="I442" s="15" t="s">
        <v>24</v>
      </c>
      <c r="J442" s="15" t="s">
        <v>25</v>
      </c>
      <c r="K442" s="15" t="s">
        <v>24</v>
      </c>
      <c r="L442" s="15" t="s">
        <v>25</v>
      </c>
      <c r="M442" s="15" t="s">
        <v>24</v>
      </c>
      <c r="N442" s="15" t="s">
        <v>25</v>
      </c>
      <c r="O442" s="15" t="s">
        <v>24</v>
      </c>
      <c r="P442" s="15" t="s">
        <v>25</v>
      </c>
      <c r="Q442" s="3" t="s">
        <v>1</v>
      </c>
    </row>
    <row r="443" spans="1:17" ht="12">
      <c r="A443" s="16" t="s">
        <v>58</v>
      </c>
      <c r="B443" s="14" t="s">
        <v>27</v>
      </c>
      <c r="C443" s="10"/>
      <c r="D443" s="10"/>
      <c r="E443" s="10"/>
      <c r="F443" s="10"/>
      <c r="G443" s="10"/>
      <c r="H443" s="10"/>
      <c r="I443" s="10"/>
      <c r="J443" s="10"/>
      <c r="M443" s="10"/>
      <c r="N443" s="10"/>
      <c r="O443" s="10"/>
      <c r="P443" s="10"/>
      <c r="Q443" s="3" t="s">
        <v>1</v>
      </c>
    </row>
    <row r="444" spans="1:17" ht="1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M444" s="10"/>
      <c r="N444" s="10"/>
      <c r="O444" s="10"/>
      <c r="P444" s="10"/>
      <c r="Q444" s="3" t="s">
        <v>1</v>
      </c>
    </row>
    <row r="445" spans="1:17" ht="12">
      <c r="A445" s="10"/>
      <c r="B445" s="14" t="s">
        <v>28</v>
      </c>
      <c r="C445" s="11">
        <v>216</v>
      </c>
      <c r="D445" s="11">
        <v>52239</v>
      </c>
      <c r="E445" s="11">
        <v>189</v>
      </c>
      <c r="F445" s="11">
        <v>41069</v>
      </c>
      <c r="G445" s="11">
        <v>229</v>
      </c>
      <c r="H445" s="11">
        <v>34851</v>
      </c>
      <c r="I445" s="11">
        <v>2</v>
      </c>
      <c r="J445" s="11">
        <v>27315</v>
      </c>
      <c r="K445" s="11">
        <v>22</v>
      </c>
      <c r="L445" s="11">
        <v>21240</v>
      </c>
      <c r="M445" s="17" t="s">
        <v>29</v>
      </c>
      <c r="N445" s="17" t="s">
        <v>29</v>
      </c>
      <c r="O445" s="18">
        <f aca="true" t="shared" si="56" ref="O445:O452">C445+E445+G445+I445+K445+M445</f>
        <v>658</v>
      </c>
      <c r="P445" s="18">
        <f aca="true" t="shared" si="57" ref="P445:P452">IF(O445&gt;0,(C445*D445+E445*F445+G445*H445+I445*J445+K445*L445+M445*N445)/O445,0)</f>
        <v>41866.951367781156</v>
      </c>
      <c r="Q445" s="3" t="s">
        <v>1</v>
      </c>
    </row>
    <row r="446" spans="1:17" ht="12">
      <c r="A446" s="10"/>
      <c r="B446" s="14" t="s">
        <v>30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7" t="s">
        <v>29</v>
      </c>
      <c r="N446" s="17" t="s">
        <v>29</v>
      </c>
      <c r="O446" s="18">
        <f t="shared" si="56"/>
        <v>0</v>
      </c>
      <c r="P446" s="18">
        <f t="shared" si="57"/>
        <v>0</v>
      </c>
      <c r="Q446" s="3" t="s">
        <v>1</v>
      </c>
    </row>
    <row r="447" spans="1:17" ht="12">
      <c r="A447" s="10"/>
      <c r="B447" s="14" t="s">
        <v>31</v>
      </c>
      <c r="C447" s="11">
        <v>136</v>
      </c>
      <c r="D447" s="11">
        <v>45336</v>
      </c>
      <c r="E447" s="11">
        <v>107</v>
      </c>
      <c r="F447" s="11">
        <v>36832</v>
      </c>
      <c r="G447" s="11">
        <v>101</v>
      </c>
      <c r="H447" s="11">
        <v>29414</v>
      </c>
      <c r="I447" s="11">
        <v>26</v>
      </c>
      <c r="J447" s="11">
        <v>21071</v>
      </c>
      <c r="K447" s="11"/>
      <c r="L447" s="7"/>
      <c r="M447" s="17" t="s">
        <v>29</v>
      </c>
      <c r="N447" s="17" t="s">
        <v>29</v>
      </c>
      <c r="O447" s="18">
        <f t="shared" si="56"/>
        <v>370</v>
      </c>
      <c r="P447" s="18">
        <f t="shared" si="57"/>
        <v>36825.35135135135</v>
      </c>
      <c r="Q447" s="3" t="s">
        <v>1</v>
      </c>
    </row>
    <row r="448" spans="1:17" ht="12">
      <c r="A448" s="10"/>
      <c r="B448" s="14" t="s">
        <v>32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7" t="s">
        <v>29</v>
      </c>
      <c r="N448" s="17" t="s">
        <v>29</v>
      </c>
      <c r="O448" s="18">
        <f t="shared" si="56"/>
        <v>0</v>
      </c>
      <c r="P448" s="18">
        <f t="shared" si="57"/>
        <v>0</v>
      </c>
      <c r="Q448" s="3" t="s">
        <v>1</v>
      </c>
    </row>
    <row r="449" spans="1:17" ht="12">
      <c r="A449" s="10"/>
      <c r="B449" s="14" t="s">
        <v>33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7" t="s">
        <v>29</v>
      </c>
      <c r="N449" s="17" t="s">
        <v>29</v>
      </c>
      <c r="O449" s="18">
        <f t="shared" si="56"/>
        <v>0</v>
      </c>
      <c r="P449" s="18">
        <f t="shared" si="57"/>
        <v>0</v>
      </c>
      <c r="Q449" s="3" t="s">
        <v>1</v>
      </c>
    </row>
    <row r="450" spans="1:17" ht="12">
      <c r="A450" s="10"/>
      <c r="B450" s="14" t="s">
        <v>34</v>
      </c>
      <c r="C450" s="11">
        <v>252</v>
      </c>
      <c r="D450" s="11">
        <v>39301</v>
      </c>
      <c r="E450" s="11">
        <v>251</v>
      </c>
      <c r="F450" s="11">
        <v>32556</v>
      </c>
      <c r="G450" s="11">
        <v>256</v>
      </c>
      <c r="H450" s="11">
        <v>26742</v>
      </c>
      <c r="I450" s="11">
        <v>135</v>
      </c>
      <c r="J450" s="11">
        <v>23898</v>
      </c>
      <c r="K450" s="11">
        <v>15</v>
      </c>
      <c r="L450" s="11">
        <v>23605</v>
      </c>
      <c r="M450" s="17" t="s">
        <v>29</v>
      </c>
      <c r="N450" s="17" t="s">
        <v>29</v>
      </c>
      <c r="O450" s="18">
        <f t="shared" si="56"/>
        <v>909</v>
      </c>
      <c r="P450" s="18">
        <f t="shared" si="57"/>
        <v>31354.96699669967</v>
      </c>
      <c r="Q450" s="3" t="s">
        <v>1</v>
      </c>
    </row>
    <row r="451" spans="1:17" ht="12">
      <c r="A451" s="10"/>
      <c r="B451" s="14" t="s">
        <v>35</v>
      </c>
      <c r="C451" s="11">
        <v>69</v>
      </c>
      <c r="D451" s="11">
        <v>36361</v>
      </c>
      <c r="E451" s="11">
        <v>49</v>
      </c>
      <c r="F451" s="11">
        <v>28578</v>
      </c>
      <c r="G451" s="11">
        <v>49</v>
      </c>
      <c r="H451" s="11">
        <v>25213</v>
      </c>
      <c r="I451" s="11">
        <v>45</v>
      </c>
      <c r="J451" s="11">
        <v>20700</v>
      </c>
      <c r="K451" s="11">
        <v>2</v>
      </c>
      <c r="L451" s="11">
        <v>18725</v>
      </c>
      <c r="M451" s="11"/>
      <c r="N451" s="11"/>
      <c r="O451" s="18">
        <f t="shared" si="56"/>
        <v>214</v>
      </c>
      <c r="P451" s="18">
        <f t="shared" si="57"/>
        <v>28568.30841121495</v>
      </c>
      <c r="Q451" s="3" t="s">
        <v>1</v>
      </c>
    </row>
    <row r="452" spans="2:17" ht="12">
      <c r="B452" s="14" t="s">
        <v>36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8">
        <f t="shared" si="56"/>
        <v>0</v>
      </c>
      <c r="P452" s="18">
        <f t="shared" si="57"/>
        <v>0</v>
      </c>
      <c r="Q452" s="3" t="s">
        <v>1</v>
      </c>
    </row>
    <row r="453" spans="1:17" ht="12">
      <c r="A453" s="10"/>
      <c r="B453" s="10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10"/>
      <c r="N453" s="10"/>
      <c r="O453" s="18"/>
      <c r="P453" s="18"/>
      <c r="Q453" s="3" t="s">
        <v>1</v>
      </c>
    </row>
    <row r="454" spans="1:17" ht="12">
      <c r="A454" s="10"/>
      <c r="B454" s="14" t="s">
        <v>37</v>
      </c>
      <c r="C454" s="10">
        <f>SUM(C445:C452)</f>
        <v>673</v>
      </c>
      <c r="D454" s="10">
        <f>IF(C454&gt;0,(C445*D445+C446*D446+C447*D447+C448*D448+C449*D449+C450*D450+C451*D451+C452*D452)/C454,0)</f>
        <v>44371.59138187221</v>
      </c>
      <c r="E454" s="10">
        <f>SUM(E445:E452)</f>
        <v>596</v>
      </c>
      <c r="F454" s="10">
        <f>IF(E454&gt;0,(E445*F445+E446*F446+E447*F447+E448*F448+E449*F449+E450*F450+E451*F451+E452*F452)/E454,0)</f>
        <v>35696.213087248325</v>
      </c>
      <c r="G454" s="10">
        <f>SUM(G445:G452)</f>
        <v>635</v>
      </c>
      <c r="H454" s="10">
        <f>IF(G454&gt;0,(G445*H445+G446*H446+G447*H447+G448*H448+G449*H449+G450*H450+G451*H451+G452*H452)/G454,0)</f>
        <v>29973.35748031496</v>
      </c>
      <c r="I454" s="10">
        <f>SUM(I445:I452)</f>
        <v>208</v>
      </c>
      <c r="J454" s="10">
        <f>IF(I454&gt;0,(I445*J445+I446*J446+I447*J447+I448*J448+I449*J449+I450*J450+I451*J451+I452*J452)/I454,0)</f>
        <v>22885.60576923077</v>
      </c>
      <c r="K454" s="10">
        <f>SUM(K445:K452)</f>
        <v>39</v>
      </c>
      <c r="L454" s="10">
        <f>IF(K454&gt;0,(K445*L445+K446*L446+K447*L447+K448*L448+K449*L449+K450*L450+K451*L451+K452*L452)/K454,0)</f>
        <v>22020.641025641027</v>
      </c>
      <c r="M454" s="10">
        <f>SUM(M445:M452)</f>
        <v>0</v>
      </c>
      <c r="N454" s="10">
        <f>IF(M454&gt;0,(M445*N445+M446*N446+M447*N447+M448*N448+M449*N449+M450*N450+M451*N451+M452*N452)/M454,0)</f>
        <v>0</v>
      </c>
      <c r="O454" s="18">
        <f>IF((C454+E454+G454+I454+K454+M454)=SUM(O445:O452),SUM(O445:O452),#VALUE!)</f>
        <v>2151</v>
      </c>
      <c r="P454" s="18">
        <f>IF(O454&gt;0,(O445*P445+O446*P446+O447*P447+O448*P448+O449*P449+O450*P450+O451*P451+O452*P452)/O454,0)</f>
        <v>35234.3640167364</v>
      </c>
      <c r="Q454" s="3" t="s">
        <v>1</v>
      </c>
    </row>
    <row r="455" spans="1:17" ht="12">
      <c r="A455" s="10"/>
      <c r="B455" s="17" t="s">
        <v>59</v>
      </c>
      <c r="C455" s="17" t="s">
        <v>59</v>
      </c>
      <c r="D455" s="17" t="s">
        <v>59</v>
      </c>
      <c r="E455" s="17" t="s">
        <v>59</v>
      </c>
      <c r="F455" s="17" t="s">
        <v>59</v>
      </c>
      <c r="G455" s="17" t="s">
        <v>59</v>
      </c>
      <c r="H455" s="17" t="s">
        <v>59</v>
      </c>
      <c r="I455" s="17" t="s">
        <v>59</v>
      </c>
      <c r="J455" s="17" t="s">
        <v>59</v>
      </c>
      <c r="K455" s="17" t="s">
        <v>59</v>
      </c>
      <c r="L455" s="17" t="s">
        <v>59</v>
      </c>
      <c r="M455" s="17" t="s">
        <v>59</v>
      </c>
      <c r="N455" s="17" t="s">
        <v>59</v>
      </c>
      <c r="O455" s="17" t="s">
        <v>59</v>
      </c>
      <c r="P455" s="17" t="s">
        <v>59</v>
      </c>
      <c r="Q455" s="3" t="s">
        <v>1</v>
      </c>
    </row>
    <row r="456" spans="1:17" ht="12">
      <c r="A456" s="11"/>
      <c r="B456" s="14" t="s">
        <v>39</v>
      </c>
      <c r="C456" s="10"/>
      <c r="D456" s="10"/>
      <c r="E456" s="10"/>
      <c r="F456" s="10"/>
      <c r="G456" s="10"/>
      <c r="H456" s="10"/>
      <c r="I456" s="10"/>
      <c r="J456" s="10"/>
      <c r="M456" s="10"/>
      <c r="N456" s="10"/>
      <c r="O456" s="10"/>
      <c r="P456" s="10"/>
      <c r="Q456" s="3" t="s">
        <v>1</v>
      </c>
    </row>
    <row r="457" spans="1:17" ht="1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M457" s="10"/>
      <c r="N457" s="10"/>
      <c r="O457" s="10"/>
      <c r="P457" s="10"/>
      <c r="Q457" s="3" t="s">
        <v>1</v>
      </c>
    </row>
    <row r="458" spans="1:17" ht="12">
      <c r="A458" s="10"/>
      <c r="B458" s="14" t="s">
        <v>28</v>
      </c>
      <c r="C458" s="11">
        <v>98</v>
      </c>
      <c r="D458" s="11">
        <v>60485</v>
      </c>
      <c r="E458" s="11">
        <v>32</v>
      </c>
      <c r="F458" s="11">
        <v>50622</v>
      </c>
      <c r="G458" s="11">
        <v>19</v>
      </c>
      <c r="H458" s="11">
        <v>36235</v>
      </c>
      <c r="I458" s="11">
        <v>3</v>
      </c>
      <c r="J458" s="11">
        <v>27728</v>
      </c>
      <c r="K458" s="11">
        <v>3</v>
      </c>
      <c r="L458" s="11">
        <v>29870</v>
      </c>
      <c r="M458" s="17" t="s">
        <v>29</v>
      </c>
      <c r="N458" s="17" t="s">
        <v>29</v>
      </c>
      <c r="O458" s="18">
        <f aca="true" t="shared" si="58" ref="O458:O465">C458+E458+G458+I458+K458+M458</f>
        <v>155</v>
      </c>
      <c r="P458" s="18">
        <f aca="true" t="shared" si="59" ref="P458:P465">IF(O458&gt;0,(C458*D458+E458*F458+G458*H458+I458*J458+K458*L458+M458*N458)/O458,0)</f>
        <v>54249.632258064514</v>
      </c>
      <c r="Q458" s="3" t="s">
        <v>1</v>
      </c>
    </row>
    <row r="459" spans="1:17" ht="12">
      <c r="A459" s="10"/>
      <c r="B459" s="14" t="s">
        <v>30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7" t="s">
        <v>29</v>
      </c>
      <c r="N459" s="17" t="s">
        <v>29</v>
      </c>
      <c r="O459" s="18">
        <f t="shared" si="58"/>
        <v>0</v>
      </c>
      <c r="P459" s="18">
        <f t="shared" si="59"/>
        <v>0</v>
      </c>
      <c r="Q459" s="3" t="s">
        <v>1</v>
      </c>
    </row>
    <row r="460" spans="1:17" ht="12">
      <c r="A460" s="10"/>
      <c r="B460" s="14" t="s">
        <v>31</v>
      </c>
      <c r="C460" s="7">
        <v>2</v>
      </c>
      <c r="D460" s="7">
        <v>52299</v>
      </c>
      <c r="E460" s="7">
        <v>1</v>
      </c>
      <c r="F460" s="7">
        <v>49092</v>
      </c>
      <c r="G460" s="7">
        <v>4</v>
      </c>
      <c r="H460" s="7">
        <v>36239</v>
      </c>
      <c r="I460" s="11"/>
      <c r="J460" s="11"/>
      <c r="K460" s="11"/>
      <c r="L460" s="7"/>
      <c r="M460" s="17" t="s">
        <v>29</v>
      </c>
      <c r="N460" s="17" t="s">
        <v>29</v>
      </c>
      <c r="O460" s="18">
        <f t="shared" si="58"/>
        <v>7</v>
      </c>
      <c r="P460" s="18">
        <f t="shared" si="59"/>
        <v>42663.71428571428</v>
      </c>
      <c r="Q460" s="3" t="s">
        <v>1</v>
      </c>
    </row>
    <row r="461" spans="1:17" ht="12">
      <c r="A461" s="10"/>
      <c r="B461" s="14" t="s">
        <v>32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7" t="s">
        <v>29</v>
      </c>
      <c r="N461" s="17" t="s">
        <v>29</v>
      </c>
      <c r="O461" s="18">
        <f t="shared" si="58"/>
        <v>0</v>
      </c>
      <c r="P461" s="18">
        <f t="shared" si="59"/>
        <v>0</v>
      </c>
      <c r="Q461" s="3" t="s">
        <v>1</v>
      </c>
    </row>
    <row r="462" spans="1:17" ht="12">
      <c r="A462" s="10"/>
      <c r="B462" s="14" t="s">
        <v>33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7" t="s">
        <v>29</v>
      </c>
      <c r="N462" s="17" t="s">
        <v>29</v>
      </c>
      <c r="O462" s="18">
        <f t="shared" si="58"/>
        <v>0</v>
      </c>
      <c r="P462" s="18">
        <f t="shared" si="59"/>
        <v>0</v>
      </c>
      <c r="Q462" s="3" t="s">
        <v>1</v>
      </c>
    </row>
    <row r="463" spans="1:17" ht="12">
      <c r="A463" s="10"/>
      <c r="B463" s="14" t="s">
        <v>34</v>
      </c>
      <c r="C463" s="7">
        <v>17</v>
      </c>
      <c r="D463" s="7">
        <v>49515</v>
      </c>
      <c r="E463" s="7">
        <v>12</v>
      </c>
      <c r="F463" s="7">
        <v>42326</v>
      </c>
      <c r="G463" s="7">
        <v>13</v>
      </c>
      <c r="H463" s="7">
        <v>33320</v>
      </c>
      <c r="I463" s="7">
        <v>11</v>
      </c>
      <c r="J463" s="7">
        <v>28521</v>
      </c>
      <c r="K463" s="11"/>
      <c r="L463" s="11"/>
      <c r="M463" s="17" t="s">
        <v>29</v>
      </c>
      <c r="N463" s="17" t="s">
        <v>29</v>
      </c>
      <c r="O463" s="18">
        <f t="shared" si="58"/>
        <v>53</v>
      </c>
      <c r="P463" s="18">
        <f t="shared" si="59"/>
        <v>39557.698113207545</v>
      </c>
      <c r="Q463" s="3" t="s">
        <v>1</v>
      </c>
    </row>
    <row r="464" spans="1:17" ht="12">
      <c r="A464" s="10"/>
      <c r="B464" s="14" t="s">
        <v>35</v>
      </c>
      <c r="C464" s="7">
        <v>3</v>
      </c>
      <c r="D464" s="7">
        <v>44632</v>
      </c>
      <c r="E464" s="7">
        <v>4</v>
      </c>
      <c r="F464" s="7">
        <v>35098</v>
      </c>
      <c r="G464" s="7">
        <v>3</v>
      </c>
      <c r="H464" s="7">
        <v>32060</v>
      </c>
      <c r="I464" s="11"/>
      <c r="J464" s="11"/>
      <c r="K464" s="7">
        <v>1</v>
      </c>
      <c r="L464" s="7">
        <v>28776</v>
      </c>
      <c r="M464" s="11"/>
      <c r="N464" s="11"/>
      <c r="O464" s="18">
        <f t="shared" si="58"/>
        <v>11</v>
      </c>
      <c r="P464" s="18">
        <f t="shared" si="59"/>
        <v>36294.90909090909</v>
      </c>
      <c r="Q464" s="3" t="s">
        <v>1</v>
      </c>
    </row>
    <row r="465" spans="2:17" ht="12">
      <c r="B465" s="14" t="s">
        <v>36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8">
        <f t="shared" si="58"/>
        <v>0</v>
      </c>
      <c r="P465" s="18">
        <f t="shared" si="59"/>
        <v>0</v>
      </c>
      <c r="Q465" s="3" t="s">
        <v>1</v>
      </c>
    </row>
    <row r="466" spans="1:17" ht="1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M466" s="10"/>
      <c r="N466" s="10"/>
      <c r="O466" s="18"/>
      <c r="P466" s="18"/>
      <c r="Q466" s="3" t="s">
        <v>1</v>
      </c>
    </row>
    <row r="467" spans="1:17" ht="12">
      <c r="A467" s="10"/>
      <c r="B467" s="14" t="s">
        <v>40</v>
      </c>
      <c r="C467" s="10">
        <f>SUM(C458:C465)</f>
        <v>120</v>
      </c>
      <c r="D467" s="10">
        <f>IF(C467&gt;0,(C458*D458+C459*D459+C460*D460+C461*D461+C462*D462+C463*D463+C464*D464+C465*D465)/C467,0)</f>
        <v>58398.15833333333</v>
      </c>
      <c r="E467" s="10">
        <f>SUM(E458:E465)</f>
        <v>49</v>
      </c>
      <c r="F467" s="10">
        <f>IF(E467&gt;0,(E458*F458+E459*F459+E460*F460+E461*F461+E462*F462+E463*F463+E464*F464+E465*F465)/E467,0)</f>
        <v>47291.836734693876</v>
      </c>
      <c r="G467" s="10">
        <f>SUM(G458:G465)</f>
        <v>39</v>
      </c>
      <c r="H467" s="10">
        <f>IF(G467&gt;0,(G458*H458+G459*H459+G460*H460+G461*H461+G462*H462+G463*H463+G464*H464+G465*H465)/G467,0)</f>
        <v>34942.58974358974</v>
      </c>
      <c r="I467" s="10">
        <f>SUM(I458:I465)</f>
        <v>14</v>
      </c>
      <c r="J467" s="10">
        <f>IF(I467&gt;0,(I458*J458+I459*J459+I460*J460+I461*J461+I462*J462+I463*J463+I464*J464+I465*J465)/I467,0)</f>
        <v>28351.071428571428</v>
      </c>
      <c r="K467" s="10">
        <f>SUM(K458:K465)</f>
        <v>4</v>
      </c>
      <c r="L467" s="10">
        <f>IF(K467&gt;0,(K458*L458+K459*L459+K460*L460+K461*L461+K462*L462+K463*L463+K464*L464+K465*L465)/K467,0)</f>
        <v>29596.5</v>
      </c>
      <c r="M467" s="10">
        <f>SUM(M458:M465)</f>
        <v>0</v>
      </c>
      <c r="N467" s="10">
        <f>IF(M467&gt;0,(M458*N458+M459*N459+M460*N460+M461*N461+M462*N462+M463*N463+M464*N464+M465*N465)/M467,0)</f>
        <v>0</v>
      </c>
      <c r="O467" s="18">
        <f>IF((C467+E467+G467+I467+K467+M467)=SUM(O458:O465),SUM(O458:O465),#VALUE!)</f>
        <v>226</v>
      </c>
      <c r="P467" s="18">
        <f>IF(O467&gt;0,(O458*P458+O459*P459+O460*P460+O461*P461+O462*P462+O463*P463+O464*P464+O465*P465)/O467,0)</f>
        <v>49571.4203539823</v>
      </c>
      <c r="Q467" s="3" t="s">
        <v>1</v>
      </c>
    </row>
    <row r="468" spans="1:17" ht="12">
      <c r="A468" s="17" t="s">
        <v>38</v>
      </c>
      <c r="B468" s="17" t="s">
        <v>38</v>
      </c>
      <c r="C468" s="17" t="s">
        <v>38</v>
      </c>
      <c r="D468" s="17" t="s">
        <v>38</v>
      </c>
      <c r="E468" s="17" t="s">
        <v>38</v>
      </c>
      <c r="F468" s="17" t="s">
        <v>38</v>
      </c>
      <c r="G468" s="17" t="s">
        <v>38</v>
      </c>
      <c r="H468" s="17" t="s">
        <v>38</v>
      </c>
      <c r="I468" s="17" t="s">
        <v>38</v>
      </c>
      <c r="J468" s="17" t="s">
        <v>38</v>
      </c>
      <c r="K468" s="17" t="s">
        <v>38</v>
      </c>
      <c r="L468" s="17" t="s">
        <v>38</v>
      </c>
      <c r="M468" s="17" t="s">
        <v>38</v>
      </c>
      <c r="N468" s="17" t="s">
        <v>38</v>
      </c>
      <c r="O468" s="17" t="s">
        <v>38</v>
      </c>
      <c r="P468" s="17" t="s">
        <v>38</v>
      </c>
      <c r="Q468" s="3" t="s">
        <v>1</v>
      </c>
    </row>
    <row r="469" ht="12">
      <c r="Q469" s="3" t="s">
        <v>1</v>
      </c>
    </row>
    <row r="470" spans="1:17" ht="12">
      <c r="A470" s="1" t="s">
        <v>60</v>
      </c>
      <c r="J470" s="10"/>
      <c r="M470" s="10"/>
      <c r="N470" s="10"/>
      <c r="O470" s="10"/>
      <c r="P470" s="10"/>
      <c r="Q470" s="3" t="s">
        <v>1</v>
      </c>
    </row>
    <row r="471" spans="1:17" ht="12">
      <c r="A471" s="1" t="s">
        <v>61</v>
      </c>
      <c r="B471" s="10"/>
      <c r="Q471" s="3" t="s">
        <v>1</v>
      </c>
    </row>
    <row r="472" ht="12">
      <c r="A472" s="16" t="s">
        <v>62</v>
      </c>
    </row>
    <row r="473" spans="3:17" ht="12">
      <c r="C473" s="12" t="s">
        <v>16</v>
      </c>
      <c r="D473" s="10"/>
      <c r="E473" s="12" t="s">
        <v>17</v>
      </c>
      <c r="F473" s="10"/>
      <c r="G473" s="12" t="s">
        <v>18</v>
      </c>
      <c r="H473" s="10"/>
      <c r="I473" s="12" t="s">
        <v>19</v>
      </c>
      <c r="J473" s="10"/>
      <c r="K473" s="13" t="s">
        <v>20</v>
      </c>
      <c r="M473" s="12" t="s">
        <v>21</v>
      </c>
      <c r="N473" s="10"/>
      <c r="O473" s="12" t="s">
        <v>22</v>
      </c>
      <c r="P473" s="10"/>
      <c r="Q473" s="3" t="s">
        <v>1</v>
      </c>
    </row>
    <row r="474" spans="1:17" ht="12">
      <c r="A474" s="11"/>
      <c r="B474" s="10"/>
      <c r="C474" s="15" t="s">
        <v>24</v>
      </c>
      <c r="D474" s="15" t="s">
        <v>25</v>
      </c>
      <c r="E474" s="15" t="s">
        <v>24</v>
      </c>
      <c r="F474" s="15" t="s">
        <v>25</v>
      </c>
      <c r="G474" s="15" t="s">
        <v>24</v>
      </c>
      <c r="H474" s="15" t="s">
        <v>25</v>
      </c>
      <c r="I474" s="15" t="s">
        <v>24</v>
      </c>
      <c r="J474" s="15" t="s">
        <v>25</v>
      </c>
      <c r="K474" s="15" t="s">
        <v>24</v>
      </c>
      <c r="L474" s="15" t="s">
        <v>25</v>
      </c>
      <c r="M474" s="15" t="s">
        <v>24</v>
      </c>
      <c r="N474" s="15" t="s">
        <v>25</v>
      </c>
      <c r="O474" s="15" t="s">
        <v>24</v>
      </c>
      <c r="P474" s="15" t="s">
        <v>25</v>
      </c>
      <c r="Q474" s="3" t="s">
        <v>1</v>
      </c>
    </row>
    <row r="475" spans="2:17" ht="12">
      <c r="B475" s="10"/>
      <c r="Q475" s="3" t="s">
        <v>1</v>
      </c>
    </row>
    <row r="476" spans="1:17" ht="12">
      <c r="A476" s="1" t="s">
        <v>26</v>
      </c>
      <c r="B476" s="14" t="s">
        <v>28</v>
      </c>
      <c r="C476" s="10">
        <f aca="true" t="shared" si="60" ref="C476:C483">C27+C40</f>
        <v>640</v>
      </c>
      <c r="D476" s="10">
        <f aca="true" t="shared" si="61" ref="D476:D483">IF(C476&gt;0,((C27*D27)+(C40*D40*9/11))/C476,0)</f>
        <v>56156.2609375</v>
      </c>
      <c r="E476" s="10">
        <f aca="true" t="shared" si="62" ref="E476:E483">E27+E40</f>
        <v>553</v>
      </c>
      <c r="F476" s="10">
        <f aca="true" t="shared" si="63" ref="F476:F483">IF(E476&gt;0,((E27*F27)+(E40*F40*9/11))/E476,0)</f>
        <v>42161.90777576854</v>
      </c>
      <c r="G476" s="10">
        <f aca="true" t="shared" si="64" ref="G476:G483">G27+G40</f>
        <v>535</v>
      </c>
      <c r="H476" s="10">
        <f aca="true" t="shared" si="65" ref="H476:H483">IF(G476&gt;0,((G27*H27)+(G40*H40*9/11))/G476,0)</f>
        <v>35817.51894647408</v>
      </c>
      <c r="I476" s="10">
        <f aca="true" t="shared" si="66" ref="I476:I483">I27+I40</f>
        <v>120</v>
      </c>
      <c r="J476" s="10">
        <f aca="true" t="shared" si="67" ref="J476:J483">IF(I476&gt;0,((I27*J27)+(I40*J40*9/11))/I476,0)</f>
        <v>24172.351515151517</v>
      </c>
      <c r="K476" s="10">
        <f aca="true" t="shared" si="68" ref="K476:K483">K27+K40</f>
        <v>23</v>
      </c>
      <c r="L476" s="10">
        <f aca="true" t="shared" si="69" ref="L476:L483">IF(K476&gt;0,((K27*L27)+(K40*L40*9/11))/K476,0)</f>
        <v>27719.332015810276</v>
      </c>
      <c r="M476" s="10">
        <f aca="true" t="shared" si="70" ref="M476:M483">M27+M40</f>
        <v>0</v>
      </c>
      <c r="N476" s="10">
        <f aca="true" t="shared" si="71" ref="N476:N483">IF(M476&gt;0,((M27*N27)+(M40*N40*9/11))/M476,0)</f>
        <v>0</v>
      </c>
      <c r="O476" s="10">
        <f aca="true" t="shared" si="72" ref="O476:O483">C476+E476+G476+I476+K476+M476</f>
        <v>1871</v>
      </c>
      <c r="P476" s="10">
        <f aca="true" t="shared" si="73" ref="P476:P483">IF(O476&gt;0,(C476*D476+E476*F476+G476*H476+I476*J476+K476*L476+M476*N476)/O476,0)</f>
        <v>43803.38933968223</v>
      </c>
      <c r="Q476" s="3" t="s">
        <v>1</v>
      </c>
    </row>
    <row r="477" spans="2:17" ht="12">
      <c r="B477" s="14" t="s">
        <v>30</v>
      </c>
      <c r="C477" s="10">
        <f t="shared" si="60"/>
        <v>117</v>
      </c>
      <c r="D477" s="10">
        <f t="shared" si="61"/>
        <v>60226.32323232323</v>
      </c>
      <c r="E477" s="10">
        <f t="shared" si="62"/>
        <v>181</v>
      </c>
      <c r="F477" s="10">
        <f t="shared" si="63"/>
        <v>42391.038171772976</v>
      </c>
      <c r="G477" s="10">
        <f t="shared" si="64"/>
        <v>145</v>
      </c>
      <c r="H477" s="10">
        <f t="shared" si="65"/>
        <v>34850.28965517241</v>
      </c>
      <c r="I477" s="10">
        <f t="shared" si="66"/>
        <v>20</v>
      </c>
      <c r="J477" s="10">
        <f t="shared" si="67"/>
        <v>25540.27727272727</v>
      </c>
      <c r="K477" s="10">
        <f t="shared" si="68"/>
        <v>10</v>
      </c>
      <c r="L477" s="10">
        <f t="shared" si="69"/>
        <v>30251.909090909092</v>
      </c>
      <c r="M477" s="10">
        <f t="shared" si="70"/>
        <v>0</v>
      </c>
      <c r="N477" s="10">
        <f t="shared" si="71"/>
        <v>0</v>
      </c>
      <c r="O477" s="10">
        <f t="shared" si="72"/>
        <v>473</v>
      </c>
      <c r="P477" s="10">
        <f t="shared" si="73"/>
        <v>43521.933115510285</v>
      </c>
      <c r="Q477" s="3" t="s">
        <v>1</v>
      </c>
    </row>
    <row r="478" spans="2:17" ht="12">
      <c r="B478" s="14" t="s">
        <v>31</v>
      </c>
      <c r="C478" s="10">
        <f t="shared" si="60"/>
        <v>352</v>
      </c>
      <c r="D478" s="10">
        <f t="shared" si="61"/>
        <v>49544.38481404959</v>
      </c>
      <c r="E478" s="10">
        <f t="shared" si="62"/>
        <v>309</v>
      </c>
      <c r="F478" s="10">
        <f t="shared" si="63"/>
        <v>39341.6266548985</v>
      </c>
      <c r="G478" s="10">
        <f t="shared" si="64"/>
        <v>387</v>
      </c>
      <c r="H478" s="10">
        <f t="shared" si="65"/>
        <v>33806.243598778485</v>
      </c>
      <c r="I478" s="10">
        <f t="shared" si="66"/>
        <v>168</v>
      </c>
      <c r="J478" s="10">
        <f t="shared" si="67"/>
        <v>27938.190476190477</v>
      </c>
      <c r="K478" s="10">
        <f t="shared" si="68"/>
        <v>19</v>
      </c>
      <c r="L478" s="10">
        <f t="shared" si="69"/>
        <v>24020.612440191388</v>
      </c>
      <c r="M478" s="10">
        <f t="shared" si="70"/>
        <v>0</v>
      </c>
      <c r="N478" s="10">
        <f t="shared" si="71"/>
        <v>0</v>
      </c>
      <c r="O478" s="10">
        <f t="shared" si="72"/>
        <v>1235</v>
      </c>
      <c r="P478" s="10">
        <f t="shared" si="73"/>
        <v>38728.10526315789</v>
      </c>
      <c r="Q478" s="3" t="s">
        <v>1</v>
      </c>
    </row>
    <row r="479" spans="2:17" ht="12">
      <c r="B479" s="14" t="s">
        <v>32</v>
      </c>
      <c r="C479" s="10">
        <f t="shared" si="60"/>
        <v>147</v>
      </c>
      <c r="D479" s="10">
        <f t="shared" si="61"/>
        <v>44976.96103896104</v>
      </c>
      <c r="E479" s="10">
        <f t="shared" si="62"/>
        <v>135</v>
      </c>
      <c r="F479" s="10">
        <f t="shared" si="63"/>
        <v>37495.719865319865</v>
      </c>
      <c r="G479" s="10">
        <f t="shared" si="64"/>
        <v>217</v>
      </c>
      <c r="H479" s="10">
        <f t="shared" si="65"/>
        <v>31665.854210305824</v>
      </c>
      <c r="I479" s="10">
        <f t="shared" si="66"/>
        <v>47</v>
      </c>
      <c r="J479" s="10">
        <f t="shared" si="67"/>
        <v>25466.66924564797</v>
      </c>
      <c r="K479" s="10">
        <f t="shared" si="68"/>
        <v>0</v>
      </c>
      <c r="L479" s="10">
        <f t="shared" si="69"/>
        <v>0</v>
      </c>
      <c r="M479" s="10">
        <f t="shared" si="70"/>
        <v>0</v>
      </c>
      <c r="N479" s="10">
        <f t="shared" si="71"/>
        <v>0</v>
      </c>
      <c r="O479" s="10">
        <f t="shared" si="72"/>
        <v>546</v>
      </c>
      <c r="P479" s="10">
        <f t="shared" si="73"/>
        <v>36157.43456543457</v>
      </c>
      <c r="Q479" s="3" t="s">
        <v>1</v>
      </c>
    </row>
    <row r="480" spans="2:17" ht="12">
      <c r="B480" s="14" t="s">
        <v>33</v>
      </c>
      <c r="C480" s="10">
        <f t="shared" si="60"/>
        <v>128</v>
      </c>
      <c r="D480" s="10">
        <f t="shared" si="61"/>
        <v>44320.62002840909</v>
      </c>
      <c r="E480" s="10">
        <f t="shared" si="62"/>
        <v>133</v>
      </c>
      <c r="F480" s="10">
        <f t="shared" si="63"/>
        <v>36269.25974025974</v>
      </c>
      <c r="G480" s="10">
        <f t="shared" si="64"/>
        <v>171</v>
      </c>
      <c r="H480" s="10">
        <f t="shared" si="65"/>
        <v>31671.12759170654</v>
      </c>
      <c r="I480" s="10">
        <f t="shared" si="66"/>
        <v>93</v>
      </c>
      <c r="J480" s="10">
        <f t="shared" si="67"/>
        <v>26444.708699902247</v>
      </c>
      <c r="K480" s="10">
        <f t="shared" si="68"/>
        <v>2</v>
      </c>
      <c r="L480" s="10">
        <f t="shared" si="69"/>
        <v>25363.636363636364</v>
      </c>
      <c r="M480" s="10">
        <f t="shared" si="70"/>
        <v>0</v>
      </c>
      <c r="N480" s="10">
        <f t="shared" si="71"/>
        <v>0</v>
      </c>
      <c r="O480" s="10">
        <f t="shared" si="72"/>
        <v>527</v>
      </c>
      <c r="P480" s="10">
        <f t="shared" si="73"/>
        <v>34957.68293945144</v>
      </c>
      <c r="Q480" s="3" t="s">
        <v>1</v>
      </c>
    </row>
    <row r="481" spans="2:17" ht="12">
      <c r="B481" s="14" t="s">
        <v>34</v>
      </c>
      <c r="C481" s="10">
        <f t="shared" si="60"/>
        <v>20</v>
      </c>
      <c r="D481" s="10">
        <f t="shared" si="61"/>
        <v>43891.36363636364</v>
      </c>
      <c r="E481" s="10">
        <f t="shared" si="62"/>
        <v>14</v>
      </c>
      <c r="F481" s="10">
        <f t="shared" si="63"/>
        <v>39012.27272727273</v>
      </c>
      <c r="G481" s="10">
        <f t="shared" si="64"/>
        <v>30</v>
      </c>
      <c r="H481" s="10">
        <f t="shared" si="65"/>
        <v>32692.878787878788</v>
      </c>
      <c r="I481" s="10">
        <f t="shared" si="66"/>
        <v>1</v>
      </c>
      <c r="J481" s="10">
        <f t="shared" si="67"/>
        <v>29718</v>
      </c>
      <c r="K481" s="10">
        <f t="shared" si="68"/>
        <v>0</v>
      </c>
      <c r="L481" s="10">
        <f t="shared" si="69"/>
        <v>0</v>
      </c>
      <c r="M481" s="10">
        <f t="shared" si="70"/>
        <v>0</v>
      </c>
      <c r="N481" s="10">
        <f t="shared" si="71"/>
        <v>0</v>
      </c>
      <c r="O481" s="10">
        <f t="shared" si="72"/>
        <v>65</v>
      </c>
      <c r="P481" s="10">
        <f t="shared" si="73"/>
        <v>37453.899300699304</v>
      </c>
      <c r="Q481" s="3" t="s">
        <v>1</v>
      </c>
    </row>
    <row r="482" spans="2:17" ht="12">
      <c r="B482" s="14" t="s">
        <v>35</v>
      </c>
      <c r="C482" s="10">
        <f t="shared" si="60"/>
        <v>0</v>
      </c>
      <c r="D482" s="10">
        <f t="shared" si="61"/>
        <v>0</v>
      </c>
      <c r="E482" s="10">
        <f t="shared" si="62"/>
        <v>0</v>
      </c>
      <c r="F482" s="10">
        <f t="shared" si="63"/>
        <v>0</v>
      </c>
      <c r="G482" s="10">
        <f t="shared" si="64"/>
        <v>0</v>
      </c>
      <c r="H482" s="10">
        <f t="shared" si="65"/>
        <v>0</v>
      </c>
      <c r="I482" s="10">
        <f t="shared" si="66"/>
        <v>1212</v>
      </c>
      <c r="J482" s="10">
        <f t="shared" si="67"/>
        <v>32401.68901890189</v>
      </c>
      <c r="K482" s="10">
        <f t="shared" si="68"/>
        <v>263</v>
      </c>
      <c r="L482" s="10">
        <f t="shared" si="69"/>
        <v>28124.425164189423</v>
      </c>
      <c r="M482" s="10">
        <f t="shared" si="70"/>
        <v>0</v>
      </c>
      <c r="N482" s="10">
        <f t="shared" si="71"/>
        <v>0</v>
      </c>
      <c r="O482" s="10">
        <f t="shared" si="72"/>
        <v>1475</v>
      </c>
      <c r="P482" s="10">
        <f t="shared" si="73"/>
        <v>31639.031124807396</v>
      </c>
      <c r="Q482" s="3" t="s">
        <v>1</v>
      </c>
    </row>
    <row r="483" spans="2:17" ht="12">
      <c r="B483" s="14" t="s">
        <v>36</v>
      </c>
      <c r="C483" s="10">
        <f t="shared" si="60"/>
        <v>0</v>
      </c>
      <c r="D483" s="10">
        <f t="shared" si="61"/>
        <v>0</v>
      </c>
      <c r="E483" s="10">
        <f t="shared" si="62"/>
        <v>0</v>
      </c>
      <c r="F483" s="10">
        <f t="shared" si="63"/>
        <v>0</v>
      </c>
      <c r="G483" s="10">
        <f t="shared" si="64"/>
        <v>0</v>
      </c>
      <c r="H483" s="10">
        <f t="shared" si="65"/>
        <v>0</v>
      </c>
      <c r="I483" s="10">
        <f t="shared" si="66"/>
        <v>479</v>
      </c>
      <c r="J483" s="10">
        <f t="shared" si="67"/>
        <v>35896.69443917252</v>
      </c>
      <c r="K483" s="10">
        <f t="shared" si="68"/>
        <v>12</v>
      </c>
      <c r="L483" s="10">
        <f t="shared" si="69"/>
        <v>18279.81818181818</v>
      </c>
      <c r="M483" s="10">
        <f t="shared" si="70"/>
        <v>0</v>
      </c>
      <c r="N483" s="10">
        <f t="shared" si="71"/>
        <v>0</v>
      </c>
      <c r="O483" s="10">
        <f t="shared" si="72"/>
        <v>491</v>
      </c>
      <c r="P483" s="10">
        <f t="shared" si="73"/>
        <v>35466.13941862618</v>
      </c>
      <c r="Q483" s="3" t="s">
        <v>1</v>
      </c>
    </row>
    <row r="484" spans="3:17" ht="12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3" t="s">
        <v>1</v>
      </c>
    </row>
    <row r="485" spans="2:17" ht="12">
      <c r="B485" s="14" t="s">
        <v>63</v>
      </c>
      <c r="C485" s="10">
        <f>SUM(C476:C483)</f>
        <v>1404</v>
      </c>
      <c r="D485" s="10">
        <f>IF(C485&gt;0,(C476*D476+C477*D477+C478*D478+C479*D479+C480*D480+C481*D481+C482*D482+C483*D483)/C485,0)</f>
        <v>52413.52577052577</v>
      </c>
      <c r="E485" s="10">
        <f>SUM(E476:E483)</f>
        <v>1325</v>
      </c>
      <c r="F485" s="10">
        <f>IF(E485&gt;0,(E476*F476+E477*F477+E478*F478+E479*F479+E480*F480+E481*F481+E482*F482+E483*F483)/E485,0)</f>
        <v>40435.306483704975</v>
      </c>
      <c r="G485" s="10">
        <f>SUM(G476:G483)</f>
        <v>1485</v>
      </c>
      <c r="H485" s="10">
        <f>IF(G485&gt;0,(G476*H476+G477*H477+G478*H478+G479*H479+G480*H480+G481*H481+G482*H482+G483*H483)/G485,0)</f>
        <v>34051.66360575452</v>
      </c>
      <c r="I485" s="10">
        <f>SUM(I476:I483)</f>
        <v>2140</v>
      </c>
      <c r="J485" s="10">
        <f>IF(I485&gt;0,(I476*J476+I477*J477+I478*J478+I479*J479+I480*J480+I481*J481+I482*J482+I483*J483)/I485,0)</f>
        <v>31895.54991503823</v>
      </c>
      <c r="K485" s="10">
        <f>SUM(K476:K483)</f>
        <v>329</v>
      </c>
      <c r="L485" s="10">
        <f>IF(K485&gt;0,(K476*L476+K477*L477+K478*L478+K479*L479+K480*L480+K481*L481+K482*L482+K483*L483)/K485,0)</f>
        <v>27547.915722575297</v>
      </c>
      <c r="M485" s="10">
        <f>SUM(M476:M483)</f>
        <v>0</v>
      </c>
      <c r="N485" s="10">
        <f>IF(M485&gt;0,(M476*N476+M477*N477+M478*N478+M479*N479+M480*N480+M481*N481+M482*N482+M483*N483)/M485,0)</f>
        <v>0</v>
      </c>
      <c r="O485" s="10">
        <f>IF((C485+E485+G485+I485+K485+M485)=SUM(O476:O483),SUM(O476:O483),#VALUE!)</f>
        <v>6683</v>
      </c>
      <c r="P485" s="10">
        <f>IF(O485&gt;0,(O476*P476+O477*P477+O478*P478+O479*P479+O480*P480+O481*P481+O482*P482+O483*P483)/O485,0)</f>
        <v>38164.272455212005</v>
      </c>
      <c r="Q485" s="3" t="s">
        <v>1</v>
      </c>
    </row>
    <row r="486" spans="1:17" ht="12">
      <c r="A486" s="17" t="s">
        <v>38</v>
      </c>
      <c r="B486" s="17" t="s">
        <v>38</v>
      </c>
      <c r="C486" s="17" t="s">
        <v>38</v>
      </c>
      <c r="D486" s="17" t="s">
        <v>38</v>
      </c>
      <c r="E486" s="17" t="s">
        <v>38</v>
      </c>
      <c r="F486" s="17" t="s">
        <v>38</v>
      </c>
      <c r="G486" s="17" t="s">
        <v>38</v>
      </c>
      <c r="H486" s="17" t="s">
        <v>38</v>
      </c>
      <c r="I486" s="17" t="s">
        <v>38</v>
      </c>
      <c r="J486" s="17" t="s">
        <v>38</v>
      </c>
      <c r="K486" s="17" t="s">
        <v>38</v>
      </c>
      <c r="L486" s="17" t="s">
        <v>38</v>
      </c>
      <c r="M486" s="17" t="s">
        <v>38</v>
      </c>
      <c r="N486" s="17" t="s">
        <v>38</v>
      </c>
      <c r="O486" s="17" t="s">
        <v>38</v>
      </c>
      <c r="P486" s="17" t="s">
        <v>38</v>
      </c>
      <c r="Q486" s="3" t="s">
        <v>1</v>
      </c>
    </row>
    <row r="487" spans="2:17" ht="12">
      <c r="B487" s="7"/>
      <c r="O487" s="10"/>
      <c r="P487" s="10"/>
      <c r="Q487" s="3" t="s">
        <v>1</v>
      </c>
    </row>
    <row r="488" spans="1:17" ht="12">
      <c r="A488" s="1" t="s">
        <v>41</v>
      </c>
      <c r="B488" s="14" t="s">
        <v>28</v>
      </c>
      <c r="C488" s="10">
        <f aca="true" t="shared" si="74" ref="C488:C495">C57+C70</f>
        <v>301</v>
      </c>
      <c r="D488" s="10">
        <f aca="true" t="shared" si="75" ref="D488:D495">IF(C488&gt;0,((C57*D57)+(C70*D70*9/11))/C488,0)</f>
        <v>54733.587737843554</v>
      </c>
      <c r="E488" s="10">
        <f aca="true" t="shared" si="76" ref="E488:E495">E57+E70</f>
        <v>197</v>
      </c>
      <c r="F488" s="10">
        <f aca="true" t="shared" si="77" ref="F488:F495">IF(E488&gt;0,((E57*F57)+(E70*F70*9/11))/E488,0)</f>
        <v>41897.033687125055</v>
      </c>
      <c r="G488" s="10">
        <f aca="true" t="shared" si="78" ref="G488:G495">G57+G70</f>
        <v>212</v>
      </c>
      <c r="H488" s="10">
        <f aca="true" t="shared" si="79" ref="H488:H495">IF(G488&gt;0,((G57*H57)+(G70*H70*9/11))/G488,0)</f>
        <v>36788.596054888505</v>
      </c>
      <c r="I488" s="10">
        <f aca="true" t="shared" si="80" ref="I488:I495">I57+I70</f>
        <v>57</v>
      </c>
      <c r="J488" s="10">
        <f>IF(I488&gt;0,((I57*J57)+((I70*J70)*9/11))/I488,0)</f>
        <v>23256.42105263158</v>
      </c>
      <c r="K488" s="10">
        <f aca="true" t="shared" si="81" ref="K488:K495">K57+K70</f>
        <v>23</v>
      </c>
      <c r="L488" s="10">
        <f aca="true" t="shared" si="82" ref="L488:L495">IF(K488&gt;0,((K57*L57)+(K70*L70*9/11))/K488,0)</f>
        <v>16551</v>
      </c>
      <c r="M488" s="10">
        <f aca="true" t="shared" si="83" ref="M488:M495">M57+M70</f>
        <v>0</v>
      </c>
      <c r="N488" s="10">
        <f aca="true" t="shared" si="84" ref="N488:N495">IF(M488&gt;0,((M57*N57)+(M70*N70*9/11))/M488,0)</f>
        <v>0</v>
      </c>
      <c r="O488" s="10">
        <f aca="true" t="shared" si="85" ref="O488:O495">C488+E488+G488+I488+K488+M488</f>
        <v>790</v>
      </c>
      <c r="P488" s="10">
        <f aca="true" t="shared" si="86" ref="P488:P495">IF(O488&gt;0,(C488*D488+E488*F488+G488*H488+I488*J488+K488*L488+M488*N488)/O488,0)</f>
        <v>43334.17330264672</v>
      </c>
      <c r="Q488" s="3" t="s">
        <v>1</v>
      </c>
    </row>
    <row r="489" spans="2:17" ht="12">
      <c r="B489" s="14" t="s">
        <v>30</v>
      </c>
      <c r="C489" s="10">
        <f t="shared" si="74"/>
        <v>0</v>
      </c>
      <c r="D489" s="10">
        <f t="shared" si="75"/>
        <v>0</v>
      </c>
      <c r="E489" s="10">
        <f t="shared" si="76"/>
        <v>0</v>
      </c>
      <c r="F489" s="10">
        <f t="shared" si="77"/>
        <v>0</v>
      </c>
      <c r="G489" s="10">
        <f t="shared" si="78"/>
        <v>0</v>
      </c>
      <c r="H489" s="10">
        <f t="shared" si="79"/>
        <v>0</v>
      </c>
      <c r="I489" s="10">
        <f t="shared" si="80"/>
        <v>0</v>
      </c>
      <c r="J489" s="10">
        <f aca="true" t="shared" si="87" ref="J489:J495">IF(I489&gt;0,((I58*J58)+(I71*J71*9/11))/I489,0)</f>
        <v>0</v>
      </c>
      <c r="K489" s="10">
        <f t="shared" si="81"/>
        <v>0</v>
      </c>
      <c r="L489" s="10">
        <f t="shared" si="82"/>
        <v>0</v>
      </c>
      <c r="M489" s="10">
        <f t="shared" si="83"/>
        <v>0</v>
      </c>
      <c r="N489" s="10">
        <f t="shared" si="84"/>
        <v>0</v>
      </c>
      <c r="O489" s="10">
        <f t="shared" si="85"/>
        <v>0</v>
      </c>
      <c r="P489" s="10">
        <f t="shared" si="86"/>
        <v>0</v>
      </c>
      <c r="Q489" s="3" t="s">
        <v>1</v>
      </c>
    </row>
    <row r="490" spans="2:17" ht="12">
      <c r="B490" s="14" t="s">
        <v>31</v>
      </c>
      <c r="C490" s="10">
        <f t="shared" si="74"/>
        <v>303</v>
      </c>
      <c r="D490" s="10">
        <f t="shared" si="75"/>
        <v>52279.90819081907</v>
      </c>
      <c r="E490" s="10">
        <f t="shared" si="76"/>
        <v>278</v>
      </c>
      <c r="F490" s="10">
        <f t="shared" si="77"/>
        <v>41966.21680837145</v>
      </c>
      <c r="G490" s="10">
        <f t="shared" si="78"/>
        <v>318</v>
      </c>
      <c r="H490" s="10">
        <f t="shared" si="79"/>
        <v>34880.85991995428</v>
      </c>
      <c r="I490" s="10">
        <f t="shared" si="80"/>
        <v>201</v>
      </c>
      <c r="J490" s="10">
        <f t="shared" si="87"/>
        <v>26198.99412030752</v>
      </c>
      <c r="K490" s="10">
        <f t="shared" si="81"/>
        <v>26</v>
      </c>
      <c r="L490" s="10">
        <f t="shared" si="82"/>
        <v>22453.944055944055</v>
      </c>
      <c r="M490" s="10">
        <f t="shared" si="83"/>
        <v>0</v>
      </c>
      <c r="N490" s="10">
        <f t="shared" si="84"/>
        <v>0</v>
      </c>
      <c r="O490" s="10">
        <f t="shared" si="85"/>
        <v>1126</v>
      </c>
      <c r="P490" s="10">
        <f t="shared" si="86"/>
        <v>39475.43008235103</v>
      </c>
      <c r="Q490" s="3" t="s">
        <v>1</v>
      </c>
    </row>
    <row r="491" spans="2:17" ht="12">
      <c r="B491" s="14" t="s">
        <v>32</v>
      </c>
      <c r="C491" s="10">
        <f t="shared" si="74"/>
        <v>0</v>
      </c>
      <c r="D491" s="10">
        <f t="shared" si="75"/>
        <v>0</v>
      </c>
      <c r="E491" s="10">
        <f t="shared" si="76"/>
        <v>0</v>
      </c>
      <c r="F491" s="10">
        <f t="shared" si="77"/>
        <v>0</v>
      </c>
      <c r="G491" s="10">
        <f t="shared" si="78"/>
        <v>0</v>
      </c>
      <c r="H491" s="10">
        <f t="shared" si="79"/>
        <v>0</v>
      </c>
      <c r="I491" s="10">
        <f t="shared" si="80"/>
        <v>0</v>
      </c>
      <c r="J491" s="10">
        <f t="shared" si="87"/>
        <v>0</v>
      </c>
      <c r="K491" s="10">
        <f t="shared" si="81"/>
        <v>0</v>
      </c>
      <c r="L491" s="10">
        <f t="shared" si="82"/>
        <v>0</v>
      </c>
      <c r="M491" s="10">
        <f t="shared" si="83"/>
        <v>0</v>
      </c>
      <c r="N491" s="10">
        <f t="shared" si="84"/>
        <v>0</v>
      </c>
      <c r="O491" s="10">
        <f t="shared" si="85"/>
        <v>0</v>
      </c>
      <c r="P491" s="10">
        <f t="shared" si="86"/>
        <v>0</v>
      </c>
      <c r="Q491" s="3" t="s">
        <v>1</v>
      </c>
    </row>
    <row r="492" spans="2:17" ht="12">
      <c r="B492" s="14" t="s">
        <v>33</v>
      </c>
      <c r="C492" s="10">
        <f t="shared" si="74"/>
        <v>104</v>
      </c>
      <c r="D492" s="10">
        <f t="shared" si="75"/>
        <v>44058.57692307692</v>
      </c>
      <c r="E492" s="10">
        <f t="shared" si="76"/>
        <v>108</v>
      </c>
      <c r="F492" s="10">
        <f t="shared" si="77"/>
        <v>37436.40151515151</v>
      </c>
      <c r="G492" s="10">
        <f t="shared" si="78"/>
        <v>90</v>
      </c>
      <c r="H492" s="10">
        <f t="shared" si="79"/>
        <v>33137.34949494949</v>
      </c>
      <c r="I492" s="10">
        <f t="shared" si="80"/>
        <v>36</v>
      </c>
      <c r="J492" s="10">
        <f t="shared" si="87"/>
        <v>25971.050505050505</v>
      </c>
      <c r="K492" s="10">
        <f t="shared" si="81"/>
        <v>0</v>
      </c>
      <c r="L492" s="10">
        <f t="shared" si="82"/>
        <v>0</v>
      </c>
      <c r="M492" s="10">
        <f t="shared" si="83"/>
        <v>0</v>
      </c>
      <c r="N492" s="10">
        <f t="shared" si="84"/>
        <v>0</v>
      </c>
      <c r="O492" s="10">
        <f t="shared" si="85"/>
        <v>338</v>
      </c>
      <c r="P492" s="10">
        <f t="shared" si="86"/>
        <v>37108.114308768156</v>
      </c>
      <c r="Q492" s="3" t="s">
        <v>1</v>
      </c>
    </row>
    <row r="493" spans="2:17" ht="12">
      <c r="B493" s="14" t="s">
        <v>34</v>
      </c>
      <c r="C493" s="10">
        <f t="shared" si="74"/>
        <v>88</v>
      </c>
      <c r="D493" s="10">
        <f t="shared" si="75"/>
        <v>41919.068181818184</v>
      </c>
      <c r="E493" s="10">
        <f t="shared" si="76"/>
        <v>89</v>
      </c>
      <c r="F493" s="10">
        <f t="shared" si="77"/>
        <v>36304.73135852911</v>
      </c>
      <c r="G493" s="10">
        <f t="shared" si="78"/>
        <v>151</v>
      </c>
      <c r="H493" s="10">
        <f t="shared" si="79"/>
        <v>25846.33654425045</v>
      </c>
      <c r="I493" s="10">
        <f t="shared" si="80"/>
        <v>73</v>
      </c>
      <c r="J493" s="10">
        <f t="shared" si="87"/>
        <v>25395.30884184309</v>
      </c>
      <c r="K493" s="10">
        <f t="shared" si="81"/>
        <v>2</v>
      </c>
      <c r="L493" s="10">
        <f t="shared" si="82"/>
        <v>15876</v>
      </c>
      <c r="M493" s="10">
        <f t="shared" si="83"/>
        <v>0</v>
      </c>
      <c r="N493" s="10">
        <f t="shared" si="84"/>
        <v>0</v>
      </c>
      <c r="O493" s="10">
        <f t="shared" si="85"/>
        <v>403</v>
      </c>
      <c r="P493" s="10">
        <f t="shared" si="86"/>
        <v>31534.50484998872</v>
      </c>
      <c r="Q493" s="3" t="s">
        <v>1</v>
      </c>
    </row>
    <row r="494" spans="2:17" ht="12">
      <c r="B494" s="14" t="s">
        <v>35</v>
      </c>
      <c r="C494" s="10">
        <f t="shared" si="74"/>
        <v>0</v>
      </c>
      <c r="D494" s="10">
        <f t="shared" si="75"/>
        <v>0</v>
      </c>
      <c r="E494" s="10">
        <f t="shared" si="76"/>
        <v>0</v>
      </c>
      <c r="F494" s="10">
        <f t="shared" si="77"/>
        <v>0</v>
      </c>
      <c r="G494" s="10">
        <f t="shared" si="78"/>
        <v>0</v>
      </c>
      <c r="H494" s="10">
        <f t="shared" si="79"/>
        <v>0</v>
      </c>
      <c r="I494" s="10">
        <f t="shared" si="80"/>
        <v>0</v>
      </c>
      <c r="J494" s="10">
        <f t="shared" si="87"/>
        <v>0</v>
      </c>
      <c r="K494" s="10">
        <f t="shared" si="81"/>
        <v>0</v>
      </c>
      <c r="L494" s="10">
        <f t="shared" si="82"/>
        <v>0</v>
      </c>
      <c r="M494" s="10">
        <f t="shared" si="83"/>
        <v>513</v>
      </c>
      <c r="N494" s="10">
        <f t="shared" si="84"/>
        <v>29325.227006911216</v>
      </c>
      <c r="O494" s="10">
        <f t="shared" si="85"/>
        <v>513</v>
      </c>
      <c r="P494" s="10">
        <f t="shared" si="86"/>
        <v>29325.227006911216</v>
      </c>
      <c r="Q494" s="3" t="s">
        <v>1</v>
      </c>
    </row>
    <row r="495" spans="2:17" ht="12">
      <c r="B495" s="14" t="s">
        <v>36</v>
      </c>
      <c r="C495" s="10">
        <f t="shared" si="74"/>
        <v>0</v>
      </c>
      <c r="D495" s="10">
        <f t="shared" si="75"/>
        <v>0</v>
      </c>
      <c r="E495" s="10">
        <f t="shared" si="76"/>
        <v>0</v>
      </c>
      <c r="F495" s="10">
        <f t="shared" si="77"/>
        <v>0</v>
      </c>
      <c r="G495" s="10">
        <f t="shared" si="78"/>
        <v>0</v>
      </c>
      <c r="H495" s="10">
        <f t="shared" si="79"/>
        <v>0</v>
      </c>
      <c r="I495" s="10">
        <f t="shared" si="80"/>
        <v>0</v>
      </c>
      <c r="J495" s="10">
        <f t="shared" si="87"/>
        <v>0</v>
      </c>
      <c r="K495" s="10">
        <f t="shared" si="81"/>
        <v>0</v>
      </c>
      <c r="L495" s="10">
        <f t="shared" si="82"/>
        <v>0</v>
      </c>
      <c r="M495" s="10">
        <f t="shared" si="83"/>
        <v>0</v>
      </c>
      <c r="N495" s="10">
        <f t="shared" si="84"/>
        <v>0</v>
      </c>
      <c r="O495" s="10">
        <f t="shared" si="85"/>
        <v>0</v>
      </c>
      <c r="P495" s="10">
        <f t="shared" si="86"/>
        <v>0</v>
      </c>
      <c r="Q495" s="3" t="s">
        <v>1</v>
      </c>
    </row>
    <row r="496" spans="3:17" ht="12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3" t="s">
        <v>1</v>
      </c>
    </row>
    <row r="497" spans="2:17" ht="12">
      <c r="B497" s="14" t="s">
        <v>63</v>
      </c>
      <c r="C497" s="10">
        <f>SUM(C488:C495)</f>
        <v>796</v>
      </c>
      <c r="D497" s="10">
        <f>IF(C497&gt;0,(C488*D488+C489*D489+C490*D490+C491*D491+C492*D492+C493*D493+C494*D494+C495*D495)/C497,0)</f>
        <v>50988.18101873001</v>
      </c>
      <c r="E497" s="10">
        <f>SUM(E488:E495)</f>
        <v>672</v>
      </c>
      <c r="F497" s="10">
        <f>IF(E497&gt;0,(E488*F488+E489*F489+E490*F490+E491*F491+E492*F492+E493*F493+E494*F494+E495*F495)/E497,0)</f>
        <v>40468.11958874457</v>
      </c>
      <c r="G497" s="10">
        <f>SUM(G488:G495)</f>
        <v>771</v>
      </c>
      <c r="H497" s="10">
        <f>IF(G497&gt;0,(G488*H488+G489*H489+G490*H490+G491*H491+G492*H492+G493*H493+G494*H494+G495*H495)/G497,0)</f>
        <v>33432.49557835162</v>
      </c>
      <c r="I497" s="10">
        <f>SUM(I488:I495)</f>
        <v>367</v>
      </c>
      <c r="J497" s="10">
        <f>IF(I497&gt;0,(I488*J488+I489*J489+I490*J490+I491*J491+I492*J492+I493*J493+I494*J494+I495*J495)/I497,0)</f>
        <v>25559.7525390141</v>
      </c>
      <c r="K497" s="10">
        <f>SUM(K488:K495)</f>
        <v>51</v>
      </c>
      <c r="L497" s="10">
        <f>IF(K497&gt;0,(K488*L488+K489*L489+K490*L490+K491*L491+K492*L492+K493*L493+K494*L494+K495*L495)/K497,0)</f>
        <v>19533.873440285206</v>
      </c>
      <c r="M497" s="10">
        <f>SUM(M488:M495)</f>
        <v>513</v>
      </c>
      <c r="N497" s="10">
        <f>IF(M497&gt;0,(M488*N488+M489*N489+M490*N490+M491*N491+M492*N492+M493*N493+M494*N494+M495*N495)/M497,0)</f>
        <v>29325.227006911216</v>
      </c>
      <c r="O497" s="10">
        <f>IF((C497+E497+G497+I497+K497+M497)=SUM(O488:O495),SUM(O488:O495),#VALUE!)</f>
        <v>3170</v>
      </c>
      <c r="P497" s="10">
        <f>IF(O497&gt;0,(O488*P488+O489*P489+O490*P490+O491*P491+O492*P492+O493*P493+O494*P494+O495*P495)/O497,0)</f>
        <v>37532.53019787783</v>
      </c>
      <c r="Q497" s="3" t="s">
        <v>1</v>
      </c>
    </row>
    <row r="498" spans="1:17" ht="12">
      <c r="A498" s="17" t="s">
        <v>38</v>
      </c>
      <c r="B498" s="17" t="s">
        <v>38</v>
      </c>
      <c r="C498" s="17" t="s">
        <v>38</v>
      </c>
      <c r="D498" s="17" t="s">
        <v>38</v>
      </c>
      <c r="E498" s="17" t="s">
        <v>38</v>
      </c>
      <c r="F498" s="17" t="s">
        <v>38</v>
      </c>
      <c r="G498" s="17" t="s">
        <v>38</v>
      </c>
      <c r="H498" s="17" t="s">
        <v>38</v>
      </c>
      <c r="I498" s="17" t="s">
        <v>38</v>
      </c>
      <c r="J498" s="17" t="s">
        <v>38</v>
      </c>
      <c r="K498" s="17" t="s">
        <v>38</v>
      </c>
      <c r="L498" s="17" t="s">
        <v>38</v>
      </c>
      <c r="M498" s="17" t="s">
        <v>38</v>
      </c>
      <c r="N498" s="17" t="s">
        <v>38</v>
      </c>
      <c r="O498" s="17" t="s">
        <v>38</v>
      </c>
      <c r="P498" s="17" t="s">
        <v>38</v>
      </c>
      <c r="Q498" s="3" t="s">
        <v>1</v>
      </c>
    </row>
    <row r="499" ht="12">
      <c r="Q499" s="3" t="s">
        <v>1</v>
      </c>
    </row>
    <row r="500" spans="1:17" ht="12">
      <c r="A500" s="1" t="s">
        <v>43</v>
      </c>
      <c r="B500" s="14" t="s">
        <v>28</v>
      </c>
      <c r="C500" s="10">
        <f aca="true" t="shared" si="88" ref="C500:C507">C87+C100</f>
        <v>1499</v>
      </c>
      <c r="D500" s="10">
        <f aca="true" t="shared" si="89" ref="D500:D507">IF(C500&gt;0,((C87*D87)+(C100*D100*9/11))/C500,0)</f>
        <v>57294.30215598277</v>
      </c>
      <c r="E500" s="10">
        <f aca="true" t="shared" si="90" ref="E500:E507">E87+E100</f>
        <v>1010</v>
      </c>
      <c r="F500" s="10">
        <f aca="true" t="shared" si="91" ref="F500:F507">IF(E500&gt;0,((E87*F87)+(E100*F100*9/11))/E500,0)</f>
        <v>40338.63105400541</v>
      </c>
      <c r="G500" s="10">
        <f aca="true" t="shared" si="92" ref="G500:G507">G87+G100</f>
        <v>741</v>
      </c>
      <c r="H500" s="10">
        <f aca="true" t="shared" si="93" ref="H500:H507">IF(G500&gt;0,((G87*H87)+(G100*H100*9/11))/G500,0)</f>
        <v>37413.77548767023</v>
      </c>
      <c r="I500" s="10">
        <f aca="true" t="shared" si="94" ref="I500:I507">I87+I100</f>
        <v>64</v>
      </c>
      <c r="J500" s="10">
        <f aca="true" t="shared" si="95" ref="J500:J507">IF(I500&gt;0,((I87*J87)+(I100*J100*9/11))/I500,0)</f>
        <v>31336.9318181818</v>
      </c>
      <c r="K500" s="10">
        <f aca="true" t="shared" si="96" ref="K500:K507">K87+K100</f>
        <v>0</v>
      </c>
      <c r="L500" s="10">
        <f aca="true" t="shared" si="97" ref="L500:L507">IF(K500&gt;0,((K87*L87)+(K100*L100*9/11))/K500,0)</f>
        <v>0</v>
      </c>
      <c r="M500" s="10">
        <f aca="true" t="shared" si="98" ref="M500:M507">M87+M100</f>
        <v>0</v>
      </c>
      <c r="N500" s="10">
        <f aca="true" t="shared" si="99" ref="N500:N507">IF(M500&gt;0,((M87*N87)+(M100*N100*9/11))/M500,0)</f>
        <v>0</v>
      </c>
      <c r="O500" s="10">
        <f aca="true" t="shared" si="100" ref="O500:O507">C500+E500+G500+I500+K500+M500</f>
        <v>3314</v>
      </c>
      <c r="P500" s="10">
        <f aca="true" t="shared" si="101" ref="P500:P507">IF(O500&gt;0,(C500*D500+E500*F500+G500*H500+I500*J500+K500*L500+M500*N500)/O500,0)</f>
        <v>47180.24971909804</v>
      </c>
      <c r="Q500" s="3" t="s">
        <v>1</v>
      </c>
    </row>
    <row r="501" spans="2:17" ht="12">
      <c r="B501" s="14" t="s">
        <v>30</v>
      </c>
      <c r="C501" s="10">
        <f t="shared" si="88"/>
        <v>554</v>
      </c>
      <c r="D501" s="10">
        <f t="shared" si="89"/>
        <v>55681.553987528685</v>
      </c>
      <c r="E501" s="10">
        <f t="shared" si="90"/>
        <v>478</v>
      </c>
      <c r="F501" s="10">
        <f t="shared" si="91"/>
        <v>40617.80943324461</v>
      </c>
      <c r="G501" s="10">
        <f t="shared" si="92"/>
        <v>370</v>
      </c>
      <c r="H501" s="10">
        <f t="shared" si="93"/>
        <v>36650.32457002459</v>
      </c>
      <c r="I501" s="10">
        <f t="shared" si="94"/>
        <v>76</v>
      </c>
      <c r="J501" s="10">
        <f t="shared" si="95"/>
        <v>29495.386363636382</v>
      </c>
      <c r="K501" s="10">
        <f t="shared" si="96"/>
        <v>0</v>
      </c>
      <c r="L501" s="10">
        <f t="shared" si="97"/>
        <v>0</v>
      </c>
      <c r="M501" s="10">
        <f t="shared" si="98"/>
        <v>0</v>
      </c>
      <c r="N501" s="10">
        <f t="shared" si="99"/>
        <v>0</v>
      </c>
      <c r="O501" s="10">
        <f t="shared" si="100"/>
        <v>1478</v>
      </c>
      <c r="P501" s="10">
        <f t="shared" si="101"/>
        <v>44699.02792471399</v>
      </c>
      <c r="Q501" s="3" t="s">
        <v>1</v>
      </c>
    </row>
    <row r="502" spans="2:17" ht="12">
      <c r="B502" s="14" t="s">
        <v>31</v>
      </c>
      <c r="C502" s="10">
        <f t="shared" si="88"/>
        <v>412</v>
      </c>
      <c r="D502" s="10">
        <f t="shared" si="89"/>
        <v>54175.30714916155</v>
      </c>
      <c r="E502" s="10">
        <f t="shared" si="90"/>
        <v>535</v>
      </c>
      <c r="F502" s="10">
        <f t="shared" si="91"/>
        <v>40753.24435004249</v>
      </c>
      <c r="G502" s="10">
        <f t="shared" si="92"/>
        <v>435</v>
      </c>
      <c r="H502" s="10">
        <f t="shared" si="93"/>
        <v>36281.384326018786</v>
      </c>
      <c r="I502" s="10">
        <f t="shared" si="94"/>
        <v>154</v>
      </c>
      <c r="J502" s="10">
        <f t="shared" si="95"/>
        <v>28083.509445100328</v>
      </c>
      <c r="K502" s="10">
        <f t="shared" si="96"/>
        <v>0</v>
      </c>
      <c r="L502" s="10">
        <f t="shared" si="97"/>
        <v>0</v>
      </c>
      <c r="M502" s="10">
        <f t="shared" si="98"/>
        <v>0</v>
      </c>
      <c r="N502" s="10">
        <f t="shared" si="99"/>
        <v>0</v>
      </c>
      <c r="O502" s="10">
        <f t="shared" si="100"/>
        <v>1536</v>
      </c>
      <c r="P502" s="10">
        <f t="shared" si="101"/>
        <v>41816.715435606064</v>
      </c>
      <c r="Q502" s="3" t="s">
        <v>1</v>
      </c>
    </row>
    <row r="503" spans="2:17" ht="12">
      <c r="B503" s="14" t="s">
        <v>32</v>
      </c>
      <c r="C503" s="10">
        <f t="shared" si="88"/>
        <v>156</v>
      </c>
      <c r="D503" s="10">
        <f t="shared" si="89"/>
        <v>47891.743589743564</v>
      </c>
      <c r="E503" s="10">
        <f t="shared" si="90"/>
        <v>196</v>
      </c>
      <c r="F503" s="10">
        <f t="shared" si="91"/>
        <v>39548.09461966606</v>
      </c>
      <c r="G503" s="10">
        <f t="shared" si="92"/>
        <v>176</v>
      </c>
      <c r="H503" s="10">
        <f t="shared" si="93"/>
        <v>35057.47107438014</v>
      </c>
      <c r="I503" s="10">
        <f t="shared" si="94"/>
        <v>51</v>
      </c>
      <c r="J503" s="10">
        <f t="shared" si="95"/>
        <v>27700.94474153296</v>
      </c>
      <c r="K503" s="10">
        <f t="shared" si="96"/>
        <v>0</v>
      </c>
      <c r="L503" s="10">
        <f t="shared" si="97"/>
        <v>0</v>
      </c>
      <c r="M503" s="10">
        <f t="shared" si="98"/>
        <v>0</v>
      </c>
      <c r="N503" s="10">
        <f t="shared" si="99"/>
        <v>0</v>
      </c>
      <c r="O503" s="10">
        <f t="shared" si="100"/>
        <v>579</v>
      </c>
      <c r="P503" s="10">
        <f t="shared" si="101"/>
        <v>39387.567593028725</v>
      </c>
      <c r="Q503" s="3" t="s">
        <v>1</v>
      </c>
    </row>
    <row r="504" spans="2:17" ht="12">
      <c r="B504" s="14" t="s">
        <v>33</v>
      </c>
      <c r="C504" s="10">
        <f t="shared" si="88"/>
        <v>0</v>
      </c>
      <c r="D504" s="10">
        <f t="shared" si="89"/>
        <v>0</v>
      </c>
      <c r="E504" s="10">
        <f t="shared" si="90"/>
        <v>0</v>
      </c>
      <c r="F504" s="10">
        <f t="shared" si="91"/>
        <v>0</v>
      </c>
      <c r="G504" s="10">
        <f t="shared" si="92"/>
        <v>0</v>
      </c>
      <c r="H504" s="10">
        <f t="shared" si="93"/>
        <v>0</v>
      </c>
      <c r="I504" s="10">
        <f t="shared" si="94"/>
        <v>0</v>
      </c>
      <c r="J504" s="10">
        <f t="shared" si="95"/>
        <v>0</v>
      </c>
      <c r="K504" s="10">
        <f t="shared" si="96"/>
        <v>0</v>
      </c>
      <c r="L504" s="10">
        <f t="shared" si="97"/>
        <v>0</v>
      </c>
      <c r="M504" s="10">
        <f t="shared" si="98"/>
        <v>0</v>
      </c>
      <c r="N504" s="10">
        <f t="shared" si="99"/>
        <v>0</v>
      </c>
      <c r="O504" s="10">
        <f t="shared" si="100"/>
        <v>0</v>
      </c>
      <c r="P504" s="10">
        <f t="shared" si="101"/>
        <v>0</v>
      </c>
      <c r="Q504" s="3" t="s">
        <v>1</v>
      </c>
    </row>
    <row r="505" spans="2:17" ht="12">
      <c r="B505" s="14" t="s">
        <v>34</v>
      </c>
      <c r="C505" s="10">
        <f t="shared" si="88"/>
        <v>0</v>
      </c>
      <c r="D505" s="10">
        <f t="shared" si="89"/>
        <v>0</v>
      </c>
      <c r="E505" s="10">
        <f t="shared" si="90"/>
        <v>0</v>
      </c>
      <c r="F505" s="10">
        <f t="shared" si="91"/>
        <v>0</v>
      </c>
      <c r="G505" s="10">
        <f t="shared" si="92"/>
        <v>0</v>
      </c>
      <c r="H505" s="10">
        <f t="shared" si="93"/>
        <v>0</v>
      </c>
      <c r="I505" s="10">
        <f t="shared" si="94"/>
        <v>0</v>
      </c>
      <c r="J505" s="10">
        <f t="shared" si="95"/>
        <v>0</v>
      </c>
      <c r="K505" s="10">
        <f t="shared" si="96"/>
        <v>0</v>
      </c>
      <c r="L505" s="10">
        <f t="shared" si="97"/>
        <v>0</v>
      </c>
      <c r="M505" s="10">
        <f t="shared" si="98"/>
        <v>0</v>
      </c>
      <c r="N505" s="10">
        <f t="shared" si="99"/>
        <v>0</v>
      </c>
      <c r="O505" s="10">
        <f t="shared" si="100"/>
        <v>0</v>
      </c>
      <c r="P505" s="10">
        <f t="shared" si="101"/>
        <v>0</v>
      </c>
      <c r="Q505" s="3" t="s">
        <v>1</v>
      </c>
    </row>
    <row r="506" spans="2:17" ht="12">
      <c r="B506" s="14" t="s">
        <v>35</v>
      </c>
      <c r="C506" s="10">
        <f t="shared" si="88"/>
        <v>0</v>
      </c>
      <c r="D506" s="10">
        <f t="shared" si="89"/>
        <v>0</v>
      </c>
      <c r="E506" s="10">
        <f t="shared" si="90"/>
        <v>0</v>
      </c>
      <c r="F506" s="10">
        <f t="shared" si="91"/>
        <v>0</v>
      </c>
      <c r="G506" s="10">
        <f t="shared" si="92"/>
        <v>0</v>
      </c>
      <c r="H506" s="10">
        <f t="shared" si="93"/>
        <v>0</v>
      </c>
      <c r="I506" s="10">
        <f t="shared" si="94"/>
        <v>0</v>
      </c>
      <c r="J506" s="10">
        <f t="shared" si="95"/>
        <v>0</v>
      </c>
      <c r="K506" s="10">
        <f t="shared" si="96"/>
        <v>0</v>
      </c>
      <c r="L506" s="10">
        <f t="shared" si="97"/>
        <v>0</v>
      </c>
      <c r="M506" s="10">
        <f t="shared" si="98"/>
        <v>4583</v>
      </c>
      <c r="N506" s="10">
        <f t="shared" si="99"/>
        <v>34274</v>
      </c>
      <c r="O506" s="10">
        <f t="shared" si="100"/>
        <v>4583</v>
      </c>
      <c r="P506" s="10">
        <f t="shared" si="101"/>
        <v>34274</v>
      </c>
      <c r="Q506" s="3" t="s">
        <v>1</v>
      </c>
    </row>
    <row r="507" spans="2:17" ht="12">
      <c r="B507" s="14" t="s">
        <v>36</v>
      </c>
      <c r="C507" s="10">
        <f t="shared" si="88"/>
        <v>0</v>
      </c>
      <c r="D507" s="10">
        <f t="shared" si="89"/>
        <v>0</v>
      </c>
      <c r="E507" s="10">
        <f t="shared" si="90"/>
        <v>0</v>
      </c>
      <c r="F507" s="10">
        <f t="shared" si="91"/>
        <v>0</v>
      </c>
      <c r="G507" s="10">
        <f t="shared" si="92"/>
        <v>0</v>
      </c>
      <c r="H507" s="10">
        <f t="shared" si="93"/>
        <v>0</v>
      </c>
      <c r="I507" s="10">
        <f t="shared" si="94"/>
        <v>0</v>
      </c>
      <c r="J507" s="10">
        <f t="shared" si="95"/>
        <v>0</v>
      </c>
      <c r="K507" s="10">
        <f t="shared" si="96"/>
        <v>0</v>
      </c>
      <c r="L507" s="10">
        <f t="shared" si="97"/>
        <v>0</v>
      </c>
      <c r="M507" s="10">
        <f t="shared" si="98"/>
        <v>0</v>
      </c>
      <c r="N507" s="10">
        <f t="shared" si="99"/>
        <v>0</v>
      </c>
      <c r="O507" s="10">
        <f t="shared" si="100"/>
        <v>0</v>
      </c>
      <c r="P507" s="10">
        <f t="shared" si="101"/>
        <v>0</v>
      </c>
      <c r="Q507" s="3" t="s">
        <v>1</v>
      </c>
    </row>
    <row r="508" spans="3:17" ht="12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3" t="s">
        <v>1</v>
      </c>
    </row>
    <row r="509" spans="2:17" ht="12">
      <c r="B509" s="14" t="s">
        <v>63</v>
      </c>
      <c r="C509" s="10">
        <f>SUM(C500:C507)</f>
        <v>2621</v>
      </c>
      <c r="D509" s="10">
        <f>IF(C509&gt;0,(C500*D500+C501*D501+C502*D502+C503*D503+C504*D504+C505*D505+C506*D506+C507*D507)/C509,0)</f>
        <v>55903.50186431271</v>
      </c>
      <c r="E509" s="10">
        <f>SUM(E500:E507)</f>
        <v>2219</v>
      </c>
      <c r="F509" s="10">
        <f>IF(E509&gt;0,(E500*F500+E501*F501+E502*F502+E503*F503+E504*F504+E505*F505+E506*F506+E507*F507)/E509,0)</f>
        <v>40428.906059650144</v>
      </c>
      <c r="G509" s="10">
        <f>SUM(G500:G507)</f>
        <v>1722</v>
      </c>
      <c r="H509" s="10">
        <f>IF(G509&gt;0,(G500*H500+G501*H501+G502*H502+G503*H503+G504*H504+G505*H505+G506*H506+G507*H507)/G509,0)</f>
        <v>36722.84832647027</v>
      </c>
      <c r="I509" s="10">
        <f>SUM(I500:I507)</f>
        <v>345</v>
      </c>
      <c r="J509" s="10">
        <f>IF(I509&gt;0,(I500*J500+I501*J501+I502*J502+I503*J503+I504*J504+I505*J505+I506*J506+I507*J507)/I509,0)</f>
        <v>28941.511989459803</v>
      </c>
      <c r="K509" s="10">
        <f>SUM(K500:K507)</f>
        <v>0</v>
      </c>
      <c r="L509" s="10">
        <f>IF(K509&gt;0,(K500*L500+K501*L501+K502*L502+K503*L503+K504*L504+K505*L505+K506*L506+K507*L507)/K509,0)</f>
        <v>0</v>
      </c>
      <c r="M509" s="10">
        <f>SUM(M500:M507)</f>
        <v>4583</v>
      </c>
      <c r="N509" s="10">
        <f>IF(M509&gt;0,(M500*N500+M501*N501+M502*N502+M503*N503+M504*N504+M505*N505+M506*N506+M507*N507)/M509,0)</f>
        <v>34274</v>
      </c>
      <c r="O509" s="10">
        <f>IF((C509+E509+G509+I509+K509+M509)=SUM(O500:O507),SUM(O500:O507),#VALUE!)</f>
        <v>11490</v>
      </c>
      <c r="P509" s="10">
        <f>IF(O509&gt;0,(O500*P500+O501*P501+O502*P502+O503*P503+O504*P504+O505*P505+O506*P506+O507*P507)/O509,0)</f>
        <v>40603.492548935836</v>
      </c>
      <c r="Q509" s="3" t="s">
        <v>1</v>
      </c>
    </row>
    <row r="510" spans="1:17" ht="12">
      <c r="A510" s="17" t="s">
        <v>38</v>
      </c>
      <c r="B510" s="17" t="s">
        <v>38</v>
      </c>
      <c r="C510" s="17" t="s">
        <v>38</v>
      </c>
      <c r="D510" s="17" t="s">
        <v>38</v>
      </c>
      <c r="E510" s="17" t="s">
        <v>38</v>
      </c>
      <c r="F510" s="17" t="s">
        <v>38</v>
      </c>
      <c r="G510" s="17" t="s">
        <v>38</v>
      </c>
      <c r="H510" s="17" t="s">
        <v>38</v>
      </c>
      <c r="I510" s="17" t="s">
        <v>38</v>
      </c>
      <c r="J510" s="17" t="s">
        <v>38</v>
      </c>
      <c r="K510" s="17" t="s">
        <v>38</v>
      </c>
      <c r="L510" s="17" t="s">
        <v>38</v>
      </c>
      <c r="M510" s="17" t="s">
        <v>38</v>
      </c>
      <c r="N510" s="17" t="s">
        <v>38</v>
      </c>
      <c r="O510" s="17" t="s">
        <v>38</v>
      </c>
      <c r="P510" s="17" t="s">
        <v>38</v>
      </c>
      <c r="Q510" s="3" t="s">
        <v>1</v>
      </c>
    </row>
    <row r="511" ht="12">
      <c r="Q511" s="3" t="s">
        <v>1</v>
      </c>
    </row>
    <row r="512" spans="1:17" ht="12">
      <c r="A512" s="1" t="s">
        <v>44</v>
      </c>
      <c r="B512" s="14" t="s">
        <v>28</v>
      </c>
      <c r="C512" s="10">
        <f aca="true" t="shared" si="102" ref="C512:C519">C117+C130</f>
        <v>581</v>
      </c>
      <c r="D512" s="10">
        <f aca="true" t="shared" si="103" ref="D512:D519">IF(C512&gt;0,((C117*D117)+(C130*D130*9/11))/C512,0)</f>
        <v>60257</v>
      </c>
      <c r="E512" s="10">
        <f aca="true" t="shared" si="104" ref="E512:E519">E117+E130</f>
        <v>483</v>
      </c>
      <c r="F512" s="10">
        <f aca="true" t="shared" si="105" ref="F512:F519">IF(E512&gt;0,((E117*F117)+(E130*F130*9/11))/E512,0)</f>
        <v>42866</v>
      </c>
      <c r="G512" s="10">
        <f aca="true" t="shared" si="106" ref="G512:G519">G117+G130</f>
        <v>324</v>
      </c>
      <c r="H512" s="10">
        <f aca="true" t="shared" si="107" ref="H512:H519">IF(G512&gt;0,((G117*H117)+(G130*H130*9/11))/G512,0)</f>
        <v>37185</v>
      </c>
      <c r="I512" s="10">
        <f aca="true" t="shared" si="108" ref="I512:I519">I117+I130</f>
        <v>130</v>
      </c>
      <c r="J512" s="10">
        <f aca="true" t="shared" si="109" ref="J512:J519">IF(I512&gt;0,((I117*J117)+(I130*J130*9/11))/I512,0)</f>
        <v>34752</v>
      </c>
      <c r="K512" s="10">
        <f aca="true" t="shared" si="110" ref="K512:K519">K117+K130</f>
        <v>0</v>
      </c>
      <c r="L512" s="10">
        <f aca="true" t="shared" si="111" ref="L512:L519">IF(K512&gt;0,((K117*L117)+(K130*L130*9/11))/K512,0)</f>
        <v>0</v>
      </c>
      <c r="M512" s="10">
        <f aca="true" t="shared" si="112" ref="M512:M519">M117+M130</f>
        <v>0</v>
      </c>
      <c r="N512" s="10">
        <f aca="true" t="shared" si="113" ref="N512:N519">IF(M512&gt;0,((M117*N117)+(M130*N130*9/11))/M512,0)</f>
        <v>0</v>
      </c>
      <c r="O512" s="10">
        <f aca="true" t="shared" si="114" ref="O512:O519">C512+E512+G512+I512+K512+M512</f>
        <v>1518</v>
      </c>
      <c r="P512" s="10">
        <f aca="true" t="shared" si="115" ref="P512:P519">IF(O512&gt;0,(C512*D512+E512*F512+G512*H512+I512*J512+K512*L512+M512*N512)/O512,0)</f>
        <v>47614.81884057971</v>
      </c>
      <c r="Q512" s="3" t="s">
        <v>1</v>
      </c>
    </row>
    <row r="513" spans="2:17" ht="12">
      <c r="B513" s="14" t="s">
        <v>30</v>
      </c>
      <c r="C513" s="10">
        <f t="shared" si="102"/>
        <v>505</v>
      </c>
      <c r="D513" s="10">
        <f t="shared" si="103"/>
        <v>63301</v>
      </c>
      <c r="E513" s="10">
        <f t="shared" si="104"/>
        <v>465</v>
      </c>
      <c r="F513" s="10">
        <f t="shared" si="105"/>
        <v>47121</v>
      </c>
      <c r="G513" s="10">
        <f t="shared" si="106"/>
        <v>353</v>
      </c>
      <c r="H513" s="10">
        <f t="shared" si="107"/>
        <v>41419</v>
      </c>
      <c r="I513" s="10">
        <f t="shared" si="108"/>
        <v>60</v>
      </c>
      <c r="J513" s="10">
        <f t="shared" si="109"/>
        <v>30087</v>
      </c>
      <c r="K513" s="10">
        <f t="shared" si="110"/>
        <v>0</v>
      </c>
      <c r="L513" s="10">
        <f t="shared" si="111"/>
        <v>0</v>
      </c>
      <c r="M513" s="10">
        <f t="shared" si="112"/>
        <v>0</v>
      </c>
      <c r="N513" s="10">
        <f t="shared" si="113"/>
        <v>0</v>
      </c>
      <c r="O513" s="10">
        <f t="shared" si="114"/>
        <v>1383</v>
      </c>
      <c r="P513" s="10">
        <f t="shared" si="115"/>
        <v>50834.704989154015</v>
      </c>
      <c r="Q513" s="3" t="s">
        <v>1</v>
      </c>
    </row>
    <row r="514" spans="2:17" ht="12">
      <c r="B514" s="14" t="s">
        <v>31</v>
      </c>
      <c r="C514" s="10">
        <f t="shared" si="102"/>
        <v>103</v>
      </c>
      <c r="D514" s="10">
        <f t="shared" si="103"/>
        <v>47901</v>
      </c>
      <c r="E514" s="10">
        <f t="shared" si="104"/>
        <v>113</v>
      </c>
      <c r="F514" s="10">
        <f t="shared" si="105"/>
        <v>39249</v>
      </c>
      <c r="G514" s="10">
        <f t="shared" si="106"/>
        <v>186</v>
      </c>
      <c r="H514" s="10">
        <f t="shared" si="107"/>
        <v>32772</v>
      </c>
      <c r="I514" s="10">
        <f t="shared" si="108"/>
        <v>57</v>
      </c>
      <c r="J514" s="10">
        <f t="shared" si="109"/>
        <v>25846</v>
      </c>
      <c r="K514" s="10">
        <f t="shared" si="110"/>
        <v>0</v>
      </c>
      <c r="L514" s="10">
        <f t="shared" si="111"/>
        <v>0</v>
      </c>
      <c r="M514" s="10">
        <f t="shared" si="112"/>
        <v>0</v>
      </c>
      <c r="N514" s="10">
        <f t="shared" si="113"/>
        <v>0</v>
      </c>
      <c r="O514" s="10">
        <f t="shared" si="114"/>
        <v>459</v>
      </c>
      <c r="P514" s="10">
        <f t="shared" si="115"/>
        <v>36901.424836601305</v>
      </c>
      <c r="Q514" s="3" t="s">
        <v>1</v>
      </c>
    </row>
    <row r="515" spans="2:17" ht="12">
      <c r="B515" s="14" t="s">
        <v>32</v>
      </c>
      <c r="C515" s="10">
        <f t="shared" si="102"/>
        <v>229</v>
      </c>
      <c r="D515" s="10">
        <f t="shared" si="103"/>
        <v>45762</v>
      </c>
      <c r="E515" s="10">
        <f t="shared" si="104"/>
        <v>164</v>
      </c>
      <c r="F515" s="10">
        <f t="shared" si="105"/>
        <v>37691</v>
      </c>
      <c r="G515" s="10">
        <f t="shared" si="106"/>
        <v>224</v>
      </c>
      <c r="H515" s="10">
        <f t="shared" si="107"/>
        <v>34470</v>
      </c>
      <c r="I515" s="10">
        <f t="shared" si="108"/>
        <v>49</v>
      </c>
      <c r="J515" s="10">
        <f t="shared" si="109"/>
        <v>26858</v>
      </c>
      <c r="K515" s="10">
        <f t="shared" si="110"/>
        <v>0</v>
      </c>
      <c r="L515" s="10">
        <f t="shared" si="111"/>
        <v>0</v>
      </c>
      <c r="M515" s="10">
        <f t="shared" si="112"/>
        <v>0</v>
      </c>
      <c r="N515" s="10">
        <f t="shared" si="113"/>
        <v>0</v>
      </c>
      <c r="O515" s="10">
        <f t="shared" si="114"/>
        <v>666</v>
      </c>
      <c r="P515" s="10">
        <f t="shared" si="115"/>
        <v>38585.801801801805</v>
      </c>
      <c r="Q515" s="3" t="s">
        <v>1</v>
      </c>
    </row>
    <row r="516" spans="2:17" ht="12">
      <c r="B516" s="14" t="s">
        <v>33</v>
      </c>
      <c r="C516" s="10">
        <f t="shared" si="102"/>
        <v>311</v>
      </c>
      <c r="D516" s="10">
        <f t="shared" si="103"/>
        <v>45983</v>
      </c>
      <c r="E516" s="10">
        <f t="shared" si="104"/>
        <v>305</v>
      </c>
      <c r="F516" s="10">
        <f t="shared" si="105"/>
        <v>39503</v>
      </c>
      <c r="G516" s="10">
        <f t="shared" si="106"/>
        <v>349</v>
      </c>
      <c r="H516" s="10">
        <f t="shared" si="107"/>
        <v>33640</v>
      </c>
      <c r="I516" s="10">
        <f t="shared" si="108"/>
        <v>56</v>
      </c>
      <c r="J516" s="10">
        <f t="shared" si="109"/>
        <v>27422</v>
      </c>
      <c r="K516" s="10">
        <f t="shared" si="110"/>
        <v>0</v>
      </c>
      <c r="L516" s="10">
        <f t="shared" si="111"/>
        <v>0</v>
      </c>
      <c r="M516" s="10">
        <f t="shared" si="112"/>
        <v>0</v>
      </c>
      <c r="N516" s="10">
        <f t="shared" si="113"/>
        <v>0</v>
      </c>
      <c r="O516" s="10">
        <f t="shared" si="114"/>
        <v>1021</v>
      </c>
      <c r="P516" s="10">
        <f t="shared" si="115"/>
        <v>38810.10773751224</v>
      </c>
      <c r="Q516" s="3" t="s">
        <v>1</v>
      </c>
    </row>
    <row r="517" spans="2:17" ht="12">
      <c r="B517" s="14" t="s">
        <v>34</v>
      </c>
      <c r="C517" s="10">
        <f t="shared" si="102"/>
        <v>109</v>
      </c>
      <c r="D517" s="10">
        <f t="shared" si="103"/>
        <v>46330</v>
      </c>
      <c r="E517" s="10">
        <f t="shared" si="104"/>
        <v>88</v>
      </c>
      <c r="F517" s="10">
        <f t="shared" si="105"/>
        <v>36810</v>
      </c>
      <c r="G517" s="10">
        <f t="shared" si="106"/>
        <v>142</v>
      </c>
      <c r="H517" s="10">
        <f t="shared" si="107"/>
        <v>32444</v>
      </c>
      <c r="I517" s="10">
        <f t="shared" si="108"/>
        <v>33</v>
      </c>
      <c r="J517" s="10">
        <f t="shared" si="109"/>
        <v>29610</v>
      </c>
      <c r="K517" s="10">
        <f t="shared" si="110"/>
        <v>0</v>
      </c>
      <c r="L517" s="10">
        <f t="shared" si="111"/>
        <v>0</v>
      </c>
      <c r="M517" s="10">
        <f t="shared" si="112"/>
        <v>0</v>
      </c>
      <c r="N517" s="10">
        <f t="shared" si="113"/>
        <v>0</v>
      </c>
      <c r="O517" s="10">
        <f t="shared" si="114"/>
        <v>372</v>
      </c>
      <c r="P517" s="10">
        <f t="shared" si="115"/>
        <v>37294.16129032258</v>
      </c>
      <c r="Q517" s="3" t="s">
        <v>1</v>
      </c>
    </row>
    <row r="518" spans="2:17" ht="12">
      <c r="B518" s="14" t="s">
        <v>35</v>
      </c>
      <c r="C518" s="10">
        <f t="shared" si="102"/>
        <v>155</v>
      </c>
      <c r="D518" s="10">
        <f t="shared" si="103"/>
        <v>41026</v>
      </c>
      <c r="E518" s="10">
        <f t="shared" si="104"/>
        <v>271</v>
      </c>
      <c r="F518" s="10">
        <f t="shared" si="105"/>
        <v>36067</v>
      </c>
      <c r="G518" s="10">
        <f t="shared" si="106"/>
        <v>369</v>
      </c>
      <c r="H518" s="10">
        <f t="shared" si="107"/>
        <v>30836</v>
      </c>
      <c r="I518" s="10">
        <f t="shared" si="108"/>
        <v>212</v>
      </c>
      <c r="J518" s="10">
        <f t="shared" si="109"/>
        <v>26897</v>
      </c>
      <c r="K518" s="10">
        <f t="shared" si="110"/>
        <v>0</v>
      </c>
      <c r="L518" s="10">
        <f t="shared" si="111"/>
        <v>0</v>
      </c>
      <c r="M518" s="10">
        <f t="shared" si="112"/>
        <v>0</v>
      </c>
      <c r="N518" s="10">
        <f t="shared" si="113"/>
        <v>0</v>
      </c>
      <c r="O518" s="10">
        <f t="shared" si="114"/>
        <v>1007</v>
      </c>
      <c r="P518" s="10">
        <f t="shared" si="115"/>
        <v>32982.954319761666</v>
      </c>
      <c r="Q518" s="3" t="s">
        <v>1</v>
      </c>
    </row>
    <row r="519" spans="2:17" ht="12">
      <c r="B519" s="14" t="s">
        <v>36</v>
      </c>
      <c r="C519" s="10">
        <f t="shared" si="102"/>
        <v>0</v>
      </c>
      <c r="D519" s="10">
        <f t="shared" si="103"/>
        <v>0</v>
      </c>
      <c r="E519" s="10">
        <f t="shared" si="104"/>
        <v>0</v>
      </c>
      <c r="F519" s="10">
        <f t="shared" si="105"/>
        <v>0</v>
      </c>
      <c r="G519" s="10">
        <f t="shared" si="106"/>
        <v>0</v>
      </c>
      <c r="H519" s="10">
        <f t="shared" si="107"/>
        <v>0</v>
      </c>
      <c r="I519" s="10">
        <f t="shared" si="108"/>
        <v>0</v>
      </c>
      <c r="J519" s="10">
        <f t="shared" si="109"/>
        <v>0</v>
      </c>
      <c r="K519" s="10">
        <f t="shared" si="110"/>
        <v>0</v>
      </c>
      <c r="L519" s="10">
        <f t="shared" si="111"/>
        <v>0</v>
      </c>
      <c r="M519" s="10">
        <f t="shared" si="112"/>
        <v>1395</v>
      </c>
      <c r="N519" s="10">
        <f t="shared" si="113"/>
        <v>32081.568589116996</v>
      </c>
      <c r="O519" s="10">
        <f t="shared" si="114"/>
        <v>1395</v>
      </c>
      <c r="P519" s="10">
        <f t="shared" si="115"/>
        <v>32081.568589116996</v>
      </c>
      <c r="Q519" s="3" t="s">
        <v>1</v>
      </c>
    </row>
    <row r="520" spans="3:17" ht="12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3" t="s">
        <v>1</v>
      </c>
    </row>
    <row r="521" spans="2:17" ht="12">
      <c r="B521" s="14" t="s">
        <v>63</v>
      </c>
      <c r="C521" s="10">
        <f>SUM(C512:C519)</f>
        <v>1993</v>
      </c>
      <c r="D521" s="10">
        <f>IF(C521&gt;0,(C512*D512+C513*D513+C514*D514+C515*D515+C516*D516+C517*D517+C518*D518+C519*D519)/C521,0)</f>
        <v>54239.50627195183</v>
      </c>
      <c r="E521" s="10">
        <f>SUM(E512:E519)</f>
        <v>1889</v>
      </c>
      <c r="F521" s="10">
        <f>IF(E521&gt;0,(E512*F512+E513*F513+E514*F514+E515*F515+E516*F516+E517*F517+E518*F518+E519*F519)/E521,0)</f>
        <v>41447.25039703547</v>
      </c>
      <c r="G521" s="10">
        <f>SUM(G512:G519)</f>
        <v>1947</v>
      </c>
      <c r="H521" s="10">
        <f>IF(G521&gt;0,(G512*H512+G513*H513+G514*H514+G515*H515+G516*H516+G517*H517+G518*H518+G519*H519)/G521,0)</f>
        <v>35034.21212121212</v>
      </c>
      <c r="I521" s="10">
        <f>SUM(I512:I519)</f>
        <v>597</v>
      </c>
      <c r="J521" s="10">
        <f>IF(I521&gt;0,(I512*J512+I513*J513+I514*J514+I515*J515+I516*J516+I517*J517+I518*J518+I519*J519)/I521,0)</f>
        <v>29023.735343383585</v>
      </c>
      <c r="K521" s="10">
        <f>SUM(K512:K519)</f>
        <v>0</v>
      </c>
      <c r="L521" s="10">
        <f>IF(K521&gt;0,(K512*L512+K513*L513+K514*L514+K515*L515+K516*L516+K517*L517+K518*L518+K519*L519)/K521,0)</f>
        <v>0</v>
      </c>
      <c r="M521" s="10">
        <f>SUM(M512:M519)</f>
        <v>1395</v>
      </c>
      <c r="N521" s="10">
        <f>IF(M521&gt;0,(M512*N512+M513*N513+M514*N514+M515*N515+M516*N516+M517*N517+M518*N518+M519*N519)/M521,0)</f>
        <v>32081.568589116996</v>
      </c>
      <c r="O521" s="10">
        <f>IF((C521+E521+G521+I521+K521+M521)=SUM(O512:O519),SUM(O512:O519),#VALUE!)</f>
        <v>7821</v>
      </c>
      <c r="P521" s="10">
        <f>IF(O521&gt;0,(O512*P512+O513*P513+O514*P514+O515*P515+O516*P516+O517*P517+O518*P518+O519*P519)/O521,0)</f>
        <v>40491.72243726099</v>
      </c>
      <c r="Q521" s="3" t="s">
        <v>1</v>
      </c>
    </row>
    <row r="522" spans="1:17" ht="12">
      <c r="A522" s="17" t="s">
        <v>38</v>
      </c>
      <c r="B522" s="17" t="s">
        <v>38</v>
      </c>
      <c r="C522" s="17" t="s">
        <v>38</v>
      </c>
      <c r="D522" s="17" t="s">
        <v>38</v>
      </c>
      <c r="E522" s="17" t="s">
        <v>38</v>
      </c>
      <c r="F522" s="17" t="s">
        <v>38</v>
      </c>
      <c r="G522" s="17" t="s">
        <v>38</v>
      </c>
      <c r="H522" s="17" t="s">
        <v>38</v>
      </c>
      <c r="I522" s="17" t="s">
        <v>38</v>
      </c>
      <c r="J522" s="17" t="s">
        <v>38</v>
      </c>
      <c r="K522" s="17" t="s">
        <v>38</v>
      </c>
      <c r="L522" s="17" t="s">
        <v>38</v>
      </c>
      <c r="M522" s="17" t="s">
        <v>38</v>
      </c>
      <c r="N522" s="17" t="s">
        <v>38</v>
      </c>
      <c r="O522" s="17" t="s">
        <v>38</v>
      </c>
      <c r="P522" s="17" t="s">
        <v>38</v>
      </c>
      <c r="Q522" s="3" t="s">
        <v>1</v>
      </c>
    </row>
    <row r="523" ht="12">
      <c r="Q523" s="3" t="s">
        <v>1</v>
      </c>
    </row>
    <row r="524" spans="1:17" ht="12">
      <c r="A524" s="1" t="s">
        <v>45</v>
      </c>
      <c r="B524" s="14" t="s">
        <v>28</v>
      </c>
      <c r="C524" s="10">
        <f aca="true" t="shared" si="116" ref="C524:C531">C147+C160</f>
        <v>480</v>
      </c>
      <c r="D524" s="10">
        <f aca="true" t="shared" si="117" ref="D524:D531">IF(C524&gt;0,((C147*D147)+(C160*D160*9/11))/C524,0)</f>
        <v>61486.25662878786</v>
      </c>
      <c r="E524" s="10">
        <f aca="true" t="shared" si="118" ref="E524:E531">E147+E160</f>
        <v>413</v>
      </c>
      <c r="F524" s="10">
        <f aca="true" t="shared" si="119" ref="F524:F531">IF(E524&gt;0,((E147*F147)+(E160*F160*9/11))/E524,0)</f>
        <v>45797.06515518383</v>
      </c>
      <c r="G524" s="10">
        <f aca="true" t="shared" si="120" ref="G524:G531">G147+G160</f>
        <v>302</v>
      </c>
      <c r="H524" s="10">
        <f aca="true" t="shared" si="121" ref="H524:H531">IF(G524&gt;0,((G147*H147)+(G160*H160*9/11))/G524,0)</f>
        <v>40166.77724262489</v>
      </c>
      <c r="I524" s="10">
        <f aca="true" t="shared" si="122" ref="I524:I531">I147+I160</f>
        <v>5</v>
      </c>
      <c r="J524" s="10">
        <f aca="true" t="shared" si="123" ref="J524:J531">IF(I524&gt;0,((I147*J147)+(I160*J160*9/11))/I524,0)</f>
        <v>32800</v>
      </c>
      <c r="K524" s="10">
        <f aca="true" t="shared" si="124" ref="K524:K531">K147+K160</f>
        <v>0</v>
      </c>
      <c r="L524" s="10">
        <f aca="true" t="shared" si="125" ref="L524:L531">IF(K524&gt;0,((K147*L147)+(K160*L160*9/11))/K524,0)</f>
        <v>0</v>
      </c>
      <c r="M524" s="10">
        <f aca="true" t="shared" si="126" ref="M524:M531">M147+M160</f>
        <v>0</v>
      </c>
      <c r="N524" s="10">
        <f aca="true" t="shared" si="127" ref="N524:N531">IF(M524&gt;0,((M147*N147)+(M160*N160*9/11))/M524,0)</f>
        <v>0</v>
      </c>
      <c r="O524" s="10">
        <f aca="true" t="shared" si="128" ref="O524:O531">C524+E524+G524+I524+K524+M524</f>
        <v>1200</v>
      </c>
      <c r="P524" s="10">
        <f aca="true" t="shared" si="129" ref="P524:P531">IF(O524&gt;0,(C524*D524+E524*F524+G524*H524+I524*J524+K524*L524+M524*N524)/O524,0)</f>
        <v>50601.63151515151</v>
      </c>
      <c r="Q524" s="3" t="s">
        <v>1</v>
      </c>
    </row>
    <row r="525" spans="2:17" ht="12">
      <c r="B525" s="14" t="s">
        <v>30</v>
      </c>
      <c r="C525" s="10">
        <f t="shared" si="116"/>
        <v>282</v>
      </c>
      <c r="D525" s="10">
        <f t="shared" si="117"/>
        <v>57671.69600257899</v>
      </c>
      <c r="E525" s="10">
        <f t="shared" si="118"/>
        <v>216</v>
      </c>
      <c r="F525" s="10">
        <f t="shared" si="119"/>
        <v>43377.438973064</v>
      </c>
      <c r="G525" s="10">
        <f t="shared" si="120"/>
        <v>158</v>
      </c>
      <c r="H525" s="10">
        <f t="shared" si="121"/>
        <v>35428.261795166836</v>
      </c>
      <c r="I525" s="10">
        <f t="shared" si="122"/>
        <v>16</v>
      </c>
      <c r="J525" s="10">
        <f t="shared" si="123"/>
        <v>26836.068181818213</v>
      </c>
      <c r="K525" s="10">
        <f t="shared" si="124"/>
        <v>9</v>
      </c>
      <c r="L525" s="10">
        <f t="shared" si="125"/>
        <v>23979.47474747475</v>
      </c>
      <c r="M525" s="10">
        <f t="shared" si="126"/>
        <v>0</v>
      </c>
      <c r="N525" s="10">
        <f t="shared" si="127"/>
        <v>0</v>
      </c>
      <c r="O525" s="10">
        <f t="shared" si="128"/>
        <v>681</v>
      </c>
      <c r="P525" s="10">
        <f t="shared" si="129"/>
        <v>46807.34628220532</v>
      </c>
      <c r="Q525" s="3" t="s">
        <v>1</v>
      </c>
    </row>
    <row r="526" spans="2:17" ht="12">
      <c r="B526" s="14" t="s">
        <v>31</v>
      </c>
      <c r="C526" s="10">
        <f t="shared" si="116"/>
        <v>561</v>
      </c>
      <c r="D526" s="10">
        <f t="shared" si="117"/>
        <v>46501.23869713171</v>
      </c>
      <c r="E526" s="10">
        <f t="shared" si="118"/>
        <v>359</v>
      </c>
      <c r="F526" s="10">
        <f t="shared" si="119"/>
        <v>39864.11521904277</v>
      </c>
      <c r="G526" s="10">
        <f t="shared" si="120"/>
        <v>453</v>
      </c>
      <c r="H526" s="10">
        <f t="shared" si="121"/>
        <v>34868.99277543649</v>
      </c>
      <c r="I526" s="10">
        <f t="shared" si="122"/>
        <v>103</v>
      </c>
      <c r="J526" s="10">
        <f t="shared" si="123"/>
        <v>26886.954104148277</v>
      </c>
      <c r="K526" s="10">
        <f t="shared" si="124"/>
        <v>25</v>
      </c>
      <c r="L526" s="10">
        <f t="shared" si="125"/>
        <v>26254.9818181818</v>
      </c>
      <c r="M526" s="10">
        <f t="shared" si="126"/>
        <v>0</v>
      </c>
      <c r="N526" s="10">
        <f t="shared" si="127"/>
        <v>0</v>
      </c>
      <c r="O526" s="10">
        <f t="shared" si="128"/>
        <v>1501</v>
      </c>
      <c r="P526" s="10">
        <f t="shared" si="129"/>
        <v>39720.051178002526</v>
      </c>
      <c r="Q526" s="3" t="s">
        <v>1</v>
      </c>
    </row>
    <row r="527" spans="2:17" ht="12">
      <c r="B527" s="14" t="s">
        <v>32</v>
      </c>
      <c r="C527" s="10">
        <f t="shared" si="116"/>
        <v>85</v>
      </c>
      <c r="D527" s="10">
        <f t="shared" si="117"/>
        <v>46605.8235294118</v>
      </c>
      <c r="E527" s="10">
        <f t="shared" si="118"/>
        <v>88</v>
      </c>
      <c r="F527" s="10">
        <f t="shared" si="119"/>
        <v>38542.9545454545</v>
      </c>
      <c r="G527" s="10">
        <f t="shared" si="120"/>
        <v>122</v>
      </c>
      <c r="H527" s="10">
        <f t="shared" si="121"/>
        <v>31336.4754098361</v>
      </c>
      <c r="I527" s="10">
        <f t="shared" si="122"/>
        <v>33</v>
      </c>
      <c r="J527" s="10">
        <f t="shared" si="123"/>
        <v>24379.9696969697</v>
      </c>
      <c r="K527" s="10">
        <f t="shared" si="124"/>
        <v>0</v>
      </c>
      <c r="L527" s="10">
        <f t="shared" si="125"/>
        <v>0</v>
      </c>
      <c r="M527" s="10">
        <f t="shared" si="126"/>
        <v>0</v>
      </c>
      <c r="N527" s="10">
        <f t="shared" si="127"/>
        <v>0</v>
      </c>
      <c r="O527" s="10">
        <f t="shared" si="128"/>
        <v>328</v>
      </c>
      <c r="P527" s="10">
        <f t="shared" si="129"/>
        <v>36527.02439024391</v>
      </c>
      <c r="Q527" s="3" t="s">
        <v>1</v>
      </c>
    </row>
    <row r="528" spans="2:17" ht="12">
      <c r="B528" s="14" t="s">
        <v>33</v>
      </c>
      <c r="C528" s="10">
        <f t="shared" si="116"/>
        <v>97</v>
      </c>
      <c r="D528" s="10">
        <f t="shared" si="117"/>
        <v>53884.362699156496</v>
      </c>
      <c r="E528" s="10">
        <f t="shared" si="118"/>
        <v>102</v>
      </c>
      <c r="F528" s="10">
        <f t="shared" si="119"/>
        <v>40657.39839572195</v>
      </c>
      <c r="G528" s="10">
        <f t="shared" si="120"/>
        <v>94</v>
      </c>
      <c r="H528" s="10">
        <f t="shared" si="121"/>
        <v>33850.6276595745</v>
      </c>
      <c r="I528" s="10">
        <f t="shared" si="122"/>
        <v>10</v>
      </c>
      <c r="J528" s="10">
        <f t="shared" si="123"/>
        <v>22879.154545454585</v>
      </c>
      <c r="K528" s="10">
        <f t="shared" si="124"/>
        <v>48</v>
      </c>
      <c r="L528" s="10">
        <f t="shared" si="125"/>
        <v>23659.33143939392</v>
      </c>
      <c r="M528" s="10">
        <f t="shared" si="126"/>
        <v>0</v>
      </c>
      <c r="N528" s="10">
        <f t="shared" si="127"/>
        <v>0</v>
      </c>
      <c r="O528" s="10">
        <f t="shared" si="128"/>
        <v>351</v>
      </c>
      <c r="P528" s="10">
        <f t="shared" si="129"/>
        <v>39658.79279979281</v>
      </c>
      <c r="Q528" s="3" t="s">
        <v>1</v>
      </c>
    </row>
    <row r="529" spans="2:17" ht="12">
      <c r="B529" s="14" t="s">
        <v>34</v>
      </c>
      <c r="C529" s="10">
        <f t="shared" si="116"/>
        <v>22</v>
      </c>
      <c r="D529" s="10">
        <f t="shared" si="117"/>
        <v>45577.4090909091</v>
      </c>
      <c r="E529" s="10">
        <f t="shared" si="118"/>
        <v>34</v>
      </c>
      <c r="F529" s="10">
        <f t="shared" si="119"/>
        <v>38950.3235294118</v>
      </c>
      <c r="G529" s="10">
        <f t="shared" si="120"/>
        <v>53</v>
      </c>
      <c r="H529" s="10">
        <f t="shared" si="121"/>
        <v>32647.7169811321</v>
      </c>
      <c r="I529" s="10">
        <f t="shared" si="122"/>
        <v>14</v>
      </c>
      <c r="J529" s="10">
        <f t="shared" si="123"/>
        <v>25328.1428571429</v>
      </c>
      <c r="K529" s="10">
        <f t="shared" si="124"/>
        <v>1</v>
      </c>
      <c r="L529" s="10">
        <f t="shared" si="125"/>
        <v>25000</v>
      </c>
      <c r="M529" s="10">
        <f t="shared" si="126"/>
        <v>0</v>
      </c>
      <c r="N529" s="10">
        <f t="shared" si="127"/>
        <v>0</v>
      </c>
      <c r="O529" s="10">
        <f t="shared" si="128"/>
        <v>124</v>
      </c>
      <c r="P529" s="10">
        <f t="shared" si="129"/>
        <v>35781.75000000003</v>
      </c>
      <c r="Q529" s="3" t="s">
        <v>1</v>
      </c>
    </row>
    <row r="530" spans="2:17" ht="12">
      <c r="B530" s="14" t="s">
        <v>35</v>
      </c>
      <c r="C530" s="10">
        <f t="shared" si="116"/>
        <v>174</v>
      </c>
      <c r="D530" s="10">
        <f t="shared" si="117"/>
        <v>40917.14524555906</v>
      </c>
      <c r="E530" s="10">
        <f t="shared" si="118"/>
        <v>290</v>
      </c>
      <c r="F530" s="10">
        <f t="shared" si="119"/>
        <v>32132.776802507804</v>
      </c>
      <c r="G530" s="10">
        <f t="shared" si="120"/>
        <v>335</v>
      </c>
      <c r="H530" s="10">
        <f t="shared" si="121"/>
        <v>26459.42306648572</v>
      </c>
      <c r="I530" s="10">
        <f t="shared" si="122"/>
        <v>190</v>
      </c>
      <c r="J530" s="10">
        <f t="shared" si="123"/>
        <v>24851.12583732057</v>
      </c>
      <c r="K530" s="10">
        <f t="shared" si="124"/>
        <v>0</v>
      </c>
      <c r="L530" s="10">
        <f t="shared" si="125"/>
        <v>0</v>
      </c>
      <c r="M530" s="10">
        <f t="shared" si="126"/>
        <v>0</v>
      </c>
      <c r="N530" s="10">
        <f t="shared" si="127"/>
        <v>0</v>
      </c>
      <c r="O530" s="10">
        <f t="shared" si="128"/>
        <v>989</v>
      </c>
      <c r="P530" s="10">
        <f t="shared" si="129"/>
        <v>30357.64325765234</v>
      </c>
      <c r="Q530" s="3" t="s">
        <v>1</v>
      </c>
    </row>
    <row r="531" spans="2:17" ht="12">
      <c r="B531" s="14" t="s">
        <v>36</v>
      </c>
      <c r="C531" s="10">
        <f t="shared" si="116"/>
        <v>0</v>
      </c>
      <c r="D531" s="10">
        <f t="shared" si="117"/>
        <v>0</v>
      </c>
      <c r="E531" s="10">
        <f t="shared" si="118"/>
        <v>0</v>
      </c>
      <c r="F531" s="10">
        <f t="shared" si="119"/>
        <v>0</v>
      </c>
      <c r="G531" s="10">
        <f t="shared" si="120"/>
        <v>0</v>
      </c>
      <c r="H531" s="10">
        <f t="shared" si="121"/>
        <v>0</v>
      </c>
      <c r="I531" s="10">
        <f t="shared" si="122"/>
        <v>0</v>
      </c>
      <c r="J531" s="10">
        <f t="shared" si="123"/>
        <v>0</v>
      </c>
      <c r="K531" s="10">
        <f t="shared" si="124"/>
        <v>0</v>
      </c>
      <c r="L531" s="10">
        <f t="shared" si="125"/>
        <v>0</v>
      </c>
      <c r="M531" s="10">
        <f t="shared" si="126"/>
        <v>1181</v>
      </c>
      <c r="N531" s="10">
        <f t="shared" si="127"/>
        <v>29787</v>
      </c>
      <c r="O531" s="10">
        <f t="shared" si="128"/>
        <v>1181</v>
      </c>
      <c r="P531" s="10">
        <f t="shared" si="129"/>
        <v>29787</v>
      </c>
      <c r="Q531" s="3" t="s">
        <v>1</v>
      </c>
    </row>
    <row r="532" spans="3:17" ht="12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3" t="s">
        <v>1</v>
      </c>
    </row>
    <row r="533" spans="2:17" ht="12">
      <c r="B533" s="14" t="s">
        <v>63</v>
      </c>
      <c r="C533" s="10">
        <f>SUM(C524:C531)</f>
        <v>1701</v>
      </c>
      <c r="D533" s="10">
        <f>IF(C533&gt;0,(C524*D524+C525*D525+C526*D526+C527*D527+C528*D528+C529*D529+C530*D530+C531*D531)/C533,0)</f>
        <v>52424.79765913098</v>
      </c>
      <c r="E533" s="10">
        <f>SUM(E524:E531)</f>
        <v>1502</v>
      </c>
      <c r="F533" s="10">
        <f>IF(E533&gt;0,(E524*F524+E525*F525+E526*F526+E527*F527+E528*F528+E529*F529+E530*F530+E531*F531)/E533,0)</f>
        <v>40463.770306258324</v>
      </c>
      <c r="G533" s="10">
        <f>SUM(G524:G531)</f>
        <v>1517</v>
      </c>
      <c r="H533" s="10">
        <f>IF(G533&gt;0,(G524*H524+G525*H525+G526*H526+G527*H527+G528*H528+G529*H529+G530*H530+G531*H531)/G533,0)</f>
        <v>33700.02013543476</v>
      </c>
      <c r="I533" s="10">
        <f>SUM(I524:I531)</f>
        <v>371</v>
      </c>
      <c r="J533" s="10">
        <f>IF(I533&gt;0,(I524*J524+I525*J525+I526*J526+I527*J527+I528*J528+I529*J529+I530*J530+I531*J531)/I533,0)</f>
        <v>25531.99950992404</v>
      </c>
      <c r="K533" s="10">
        <f>SUM(K524:K531)</f>
        <v>83</v>
      </c>
      <c r="L533" s="10">
        <f>IF(K533&gt;0,(K524*L524+K525*L525+K526*L526+K527*L527+K528*L528+K529*L529+K530*L530+K531*L531)/K533,0)</f>
        <v>24492.020810514772</v>
      </c>
      <c r="M533" s="10">
        <f>SUM(M524:M531)</f>
        <v>1181</v>
      </c>
      <c r="N533" s="10">
        <f>IF(M533&gt;0,(M524*N524+M525*N525+M526*N526+M527*N527+M528*N528+M529*N529+M530*N530+M531*N531)/M533,0)</f>
        <v>29787</v>
      </c>
      <c r="O533" s="10">
        <f>IF((C533+E533+G533+I533+K533+M533)=SUM(O524:O531),SUM(O524:O531),#VALUE!)</f>
        <v>6355</v>
      </c>
      <c r="P533" s="10">
        <f>IF(O533&gt;0,(O524*P524+O525*P525+O526*P526+O527*P527+O528*P528+O529*P529+O530*P530+O531*P531)/O533,0)</f>
        <v>38986.27079608039</v>
      </c>
      <c r="Q533" s="3" t="s">
        <v>1</v>
      </c>
    </row>
    <row r="534" spans="1:17" ht="12">
      <c r="A534" s="17" t="s">
        <v>38</v>
      </c>
      <c r="B534" s="17" t="s">
        <v>38</v>
      </c>
      <c r="C534" s="17" t="s">
        <v>38</v>
      </c>
      <c r="D534" s="17" t="s">
        <v>38</v>
      </c>
      <c r="E534" s="17" t="s">
        <v>38</v>
      </c>
      <c r="F534" s="17" t="s">
        <v>38</v>
      </c>
      <c r="G534" s="17" t="s">
        <v>38</v>
      </c>
      <c r="H534" s="17" t="s">
        <v>38</v>
      </c>
      <c r="I534" s="17" t="s">
        <v>38</v>
      </c>
      <c r="J534" s="17" t="s">
        <v>38</v>
      </c>
      <c r="K534" s="17" t="s">
        <v>38</v>
      </c>
      <c r="L534" s="17" t="s">
        <v>38</v>
      </c>
      <c r="M534" s="17" t="s">
        <v>38</v>
      </c>
      <c r="N534" s="17" t="s">
        <v>38</v>
      </c>
      <c r="O534" s="17" t="s">
        <v>38</v>
      </c>
      <c r="P534" s="17" t="s">
        <v>38</v>
      </c>
      <c r="Q534" s="3" t="s">
        <v>1</v>
      </c>
    </row>
    <row r="535" ht="12">
      <c r="Q535" s="3" t="s">
        <v>1</v>
      </c>
    </row>
    <row r="536" spans="1:17" ht="12">
      <c r="A536" s="1" t="s">
        <v>46</v>
      </c>
      <c r="B536" s="14" t="s">
        <v>28</v>
      </c>
      <c r="C536" s="10">
        <f aca="true" t="shared" si="130" ref="C536:C543">C177+C190</f>
        <v>420</v>
      </c>
      <c r="D536" s="10">
        <f aca="true" t="shared" si="131" ref="D536:D543">IF(C536&gt;0,((C177*D177)+(C190*D190*9/11))/C536,0)</f>
        <v>60129</v>
      </c>
      <c r="E536" s="10">
        <f aca="true" t="shared" si="132" ref="E536:E543">E177+E190</f>
        <v>317</v>
      </c>
      <c r="F536" s="10">
        <f aca="true" t="shared" si="133" ref="F536:F543">IF(E536&gt;0,((E177*F177)+(E190*F190*9/11))/E536,0)</f>
        <v>44587</v>
      </c>
      <c r="G536" s="10">
        <f aca="true" t="shared" si="134" ref="G536:G543">G177+G190</f>
        <v>286</v>
      </c>
      <c r="H536" s="10">
        <f aca="true" t="shared" si="135" ref="H536:H543">IF(G536&gt;0,((G177*H177)+(G190*H190*9/11))/G536,0)</f>
        <v>38652</v>
      </c>
      <c r="I536" s="10">
        <f aca="true" t="shared" si="136" ref="I536:I543">I177+I190</f>
        <v>167</v>
      </c>
      <c r="J536" s="10">
        <f aca="true" t="shared" si="137" ref="J536:J543">IF(I536&gt;0,((I177*J177)+(I190*J190*9/11))/I536,0)</f>
        <v>26061</v>
      </c>
      <c r="K536" s="10">
        <f aca="true" t="shared" si="138" ref="K536:K543">K177+K190</f>
        <v>0</v>
      </c>
      <c r="L536" s="10">
        <f aca="true" t="shared" si="139" ref="L536:L543">IF(K536&gt;0,((K177*L177)+(K190*L190*9/11))/K536,0)</f>
        <v>0</v>
      </c>
      <c r="M536" s="10">
        <f aca="true" t="shared" si="140" ref="M536:M543">M177+M190</f>
        <v>0</v>
      </c>
      <c r="N536" s="10">
        <f aca="true" t="shared" si="141" ref="N536:N543">IF(M536&gt;0,((M177*N177)+(M190*N190*9/11))/M536,0)</f>
        <v>0</v>
      </c>
      <c r="O536" s="10">
        <f aca="true" t="shared" si="142" ref="O536:O543">C536+E536+G536+I536+K536+M536</f>
        <v>1190</v>
      </c>
      <c r="P536" s="10">
        <f aca="true" t="shared" si="143" ref="P536:P543">IF(O536&gt;0,(C536*D536+E536*F536+G536*H536+I536*J536+K536*L536+M536*N536)/O536,0)</f>
        <v>46046.14957983193</v>
      </c>
      <c r="Q536" s="3" t="s">
        <v>1</v>
      </c>
    </row>
    <row r="537" spans="2:17" ht="12">
      <c r="B537" s="14" t="s">
        <v>30</v>
      </c>
      <c r="C537" s="10">
        <f t="shared" si="130"/>
        <v>143</v>
      </c>
      <c r="D537" s="10">
        <f t="shared" si="131"/>
        <v>50599</v>
      </c>
      <c r="E537" s="10">
        <f t="shared" si="132"/>
        <v>143</v>
      </c>
      <c r="F537" s="10">
        <f t="shared" si="133"/>
        <v>40016</v>
      </c>
      <c r="G537" s="10">
        <f t="shared" si="134"/>
        <v>145</v>
      </c>
      <c r="H537" s="10">
        <f t="shared" si="135"/>
        <v>35911</v>
      </c>
      <c r="I537" s="10">
        <f t="shared" si="136"/>
        <v>85</v>
      </c>
      <c r="J537" s="10">
        <f t="shared" si="137"/>
        <v>27618</v>
      </c>
      <c r="K537" s="10">
        <f t="shared" si="138"/>
        <v>0</v>
      </c>
      <c r="L537" s="10">
        <f t="shared" si="139"/>
        <v>0</v>
      </c>
      <c r="M537" s="10">
        <f t="shared" si="140"/>
        <v>0</v>
      </c>
      <c r="N537" s="10">
        <f t="shared" si="141"/>
        <v>0</v>
      </c>
      <c r="O537" s="10">
        <f t="shared" si="142"/>
        <v>516</v>
      </c>
      <c r="P537" s="10">
        <f t="shared" si="143"/>
        <v>39753.042635658916</v>
      </c>
      <c r="Q537" s="3" t="s">
        <v>1</v>
      </c>
    </row>
    <row r="538" spans="2:17" ht="12">
      <c r="B538" s="14" t="s">
        <v>31</v>
      </c>
      <c r="C538" s="10">
        <f t="shared" si="130"/>
        <v>517</v>
      </c>
      <c r="D538" s="10">
        <f t="shared" si="131"/>
        <v>48199</v>
      </c>
      <c r="E538" s="10">
        <f t="shared" si="132"/>
        <v>432</v>
      </c>
      <c r="F538" s="10">
        <f t="shared" si="133"/>
        <v>38865</v>
      </c>
      <c r="G538" s="10">
        <f t="shared" si="134"/>
        <v>589</v>
      </c>
      <c r="H538" s="10">
        <f t="shared" si="135"/>
        <v>34252</v>
      </c>
      <c r="I538" s="10">
        <f t="shared" si="136"/>
        <v>209</v>
      </c>
      <c r="J538" s="10">
        <f t="shared" si="137"/>
        <v>24438</v>
      </c>
      <c r="K538" s="10">
        <f t="shared" si="138"/>
        <v>0</v>
      </c>
      <c r="L538" s="10">
        <f t="shared" si="139"/>
        <v>0</v>
      </c>
      <c r="M538" s="10">
        <f t="shared" si="140"/>
        <v>0</v>
      </c>
      <c r="N538" s="10">
        <f t="shared" si="141"/>
        <v>0</v>
      </c>
      <c r="O538" s="10">
        <f t="shared" si="142"/>
        <v>1747</v>
      </c>
      <c r="P538" s="10">
        <f t="shared" si="143"/>
        <v>38346.040641099025</v>
      </c>
      <c r="Q538" s="3" t="s">
        <v>1</v>
      </c>
    </row>
    <row r="539" spans="2:17" ht="12">
      <c r="B539" s="14" t="s">
        <v>32</v>
      </c>
      <c r="C539" s="10">
        <f t="shared" si="130"/>
        <v>232</v>
      </c>
      <c r="D539" s="10">
        <f t="shared" si="131"/>
        <v>44574</v>
      </c>
      <c r="E539" s="10">
        <f t="shared" si="132"/>
        <v>247</v>
      </c>
      <c r="F539" s="10">
        <f t="shared" si="133"/>
        <v>38320</v>
      </c>
      <c r="G539" s="10">
        <f t="shared" si="134"/>
        <v>429</v>
      </c>
      <c r="H539" s="10">
        <f t="shared" si="135"/>
        <v>32452</v>
      </c>
      <c r="I539" s="10">
        <f t="shared" si="136"/>
        <v>132</v>
      </c>
      <c r="J539" s="10">
        <f t="shared" si="137"/>
        <v>25693</v>
      </c>
      <c r="K539" s="10">
        <f t="shared" si="138"/>
        <v>0</v>
      </c>
      <c r="L539" s="10">
        <f t="shared" si="139"/>
        <v>0</v>
      </c>
      <c r="M539" s="10">
        <f t="shared" si="140"/>
        <v>0</v>
      </c>
      <c r="N539" s="10">
        <f t="shared" si="141"/>
        <v>0</v>
      </c>
      <c r="O539" s="10">
        <f t="shared" si="142"/>
        <v>1040</v>
      </c>
      <c r="P539" s="10">
        <f t="shared" si="143"/>
        <v>35691.915384615386</v>
      </c>
      <c r="Q539" s="3" t="s">
        <v>1</v>
      </c>
    </row>
    <row r="540" spans="2:17" ht="12">
      <c r="B540" s="14" t="s">
        <v>33</v>
      </c>
      <c r="C540" s="10">
        <f t="shared" si="130"/>
        <v>148</v>
      </c>
      <c r="D540" s="10">
        <f t="shared" si="131"/>
        <v>44665</v>
      </c>
      <c r="E540" s="10">
        <f t="shared" si="132"/>
        <v>121</v>
      </c>
      <c r="F540" s="10">
        <f t="shared" si="133"/>
        <v>38394</v>
      </c>
      <c r="G540" s="10">
        <f t="shared" si="134"/>
        <v>184</v>
      </c>
      <c r="H540" s="10">
        <f t="shared" si="135"/>
        <v>32129</v>
      </c>
      <c r="I540" s="10">
        <f t="shared" si="136"/>
        <v>54</v>
      </c>
      <c r="J540" s="10">
        <f t="shared" si="137"/>
        <v>26598</v>
      </c>
      <c r="K540" s="10">
        <f t="shared" si="138"/>
        <v>0</v>
      </c>
      <c r="L540" s="10">
        <f t="shared" si="139"/>
        <v>0</v>
      </c>
      <c r="M540" s="10">
        <f t="shared" si="140"/>
        <v>0</v>
      </c>
      <c r="N540" s="10">
        <f t="shared" si="141"/>
        <v>0</v>
      </c>
      <c r="O540" s="10">
        <f t="shared" si="142"/>
        <v>507</v>
      </c>
      <c r="P540" s="10">
        <f t="shared" si="143"/>
        <v>36694.52071005917</v>
      </c>
      <c r="Q540" s="3" t="s">
        <v>1</v>
      </c>
    </row>
    <row r="541" spans="2:17" ht="12">
      <c r="B541" s="14" t="s">
        <v>34</v>
      </c>
      <c r="C541" s="10">
        <f t="shared" si="130"/>
        <v>0</v>
      </c>
      <c r="D541" s="10">
        <f t="shared" si="131"/>
        <v>0</v>
      </c>
      <c r="E541" s="10">
        <f t="shared" si="132"/>
        <v>0</v>
      </c>
      <c r="F541" s="10">
        <f t="shared" si="133"/>
        <v>0</v>
      </c>
      <c r="G541" s="10">
        <f t="shared" si="134"/>
        <v>0</v>
      </c>
      <c r="H541" s="10">
        <f t="shared" si="135"/>
        <v>0</v>
      </c>
      <c r="I541" s="10">
        <f t="shared" si="136"/>
        <v>0</v>
      </c>
      <c r="J541" s="10">
        <f t="shared" si="137"/>
        <v>0</v>
      </c>
      <c r="K541" s="10">
        <f t="shared" si="138"/>
        <v>0</v>
      </c>
      <c r="L541" s="10">
        <f t="shared" si="139"/>
        <v>0</v>
      </c>
      <c r="M541" s="10">
        <f t="shared" si="140"/>
        <v>0</v>
      </c>
      <c r="N541" s="10">
        <f t="shared" si="141"/>
        <v>0</v>
      </c>
      <c r="O541" s="10">
        <f t="shared" si="142"/>
        <v>0</v>
      </c>
      <c r="P541" s="10">
        <f t="shared" si="143"/>
        <v>0</v>
      </c>
      <c r="Q541" s="3" t="s">
        <v>1</v>
      </c>
    </row>
    <row r="542" spans="2:17" ht="12">
      <c r="B542" s="14" t="s">
        <v>35</v>
      </c>
      <c r="C542" s="10">
        <f t="shared" si="130"/>
        <v>50</v>
      </c>
      <c r="D542" s="10">
        <f t="shared" si="131"/>
        <v>40020</v>
      </c>
      <c r="E542" s="10">
        <f t="shared" si="132"/>
        <v>101</v>
      </c>
      <c r="F542" s="10">
        <f t="shared" si="133"/>
        <v>34770</v>
      </c>
      <c r="G542" s="10">
        <f t="shared" si="134"/>
        <v>131</v>
      </c>
      <c r="H542" s="10">
        <f t="shared" si="135"/>
        <v>30119</v>
      </c>
      <c r="I542" s="10">
        <f t="shared" si="136"/>
        <v>121</v>
      </c>
      <c r="J542" s="10">
        <f t="shared" si="137"/>
        <v>26459</v>
      </c>
      <c r="K542" s="10">
        <f t="shared" si="138"/>
        <v>0</v>
      </c>
      <c r="L542" s="10">
        <f t="shared" si="139"/>
        <v>0</v>
      </c>
      <c r="M542" s="10">
        <f t="shared" si="140"/>
        <v>0</v>
      </c>
      <c r="N542" s="10">
        <f t="shared" si="141"/>
        <v>0</v>
      </c>
      <c r="O542" s="10">
        <f t="shared" si="142"/>
        <v>403</v>
      </c>
      <c r="P542" s="10">
        <f t="shared" si="143"/>
        <v>31414.138957816376</v>
      </c>
      <c r="Q542" s="3" t="s">
        <v>1</v>
      </c>
    </row>
    <row r="543" spans="2:17" ht="12">
      <c r="B543" s="14" t="s">
        <v>36</v>
      </c>
      <c r="C543" s="10">
        <f t="shared" si="130"/>
        <v>0</v>
      </c>
      <c r="D543" s="10">
        <f t="shared" si="131"/>
        <v>0</v>
      </c>
      <c r="E543" s="10">
        <f t="shared" si="132"/>
        <v>0</v>
      </c>
      <c r="F543" s="10">
        <f t="shared" si="133"/>
        <v>0</v>
      </c>
      <c r="G543" s="10">
        <f t="shared" si="134"/>
        <v>0</v>
      </c>
      <c r="H543" s="10">
        <f t="shared" si="135"/>
        <v>0</v>
      </c>
      <c r="I543" s="10">
        <f t="shared" si="136"/>
        <v>0</v>
      </c>
      <c r="J543" s="10">
        <f t="shared" si="137"/>
        <v>0</v>
      </c>
      <c r="K543" s="10">
        <f t="shared" si="138"/>
        <v>0</v>
      </c>
      <c r="L543" s="10">
        <f t="shared" si="139"/>
        <v>0</v>
      </c>
      <c r="M543" s="10">
        <f t="shared" si="140"/>
        <v>801</v>
      </c>
      <c r="N543" s="10">
        <f t="shared" si="141"/>
        <v>28034</v>
      </c>
      <c r="O543" s="10">
        <f t="shared" si="142"/>
        <v>801</v>
      </c>
      <c r="P543" s="10">
        <f t="shared" si="143"/>
        <v>28034</v>
      </c>
      <c r="Q543" s="3" t="s">
        <v>1</v>
      </c>
    </row>
    <row r="544" spans="3:17" ht="12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3" t="s">
        <v>1</v>
      </c>
    </row>
    <row r="545" spans="2:17" ht="12">
      <c r="B545" s="14" t="s">
        <v>63</v>
      </c>
      <c r="C545" s="10">
        <f>SUM(C536:C543)</f>
        <v>1510</v>
      </c>
      <c r="D545" s="10">
        <f>IF(C545&gt;0,(C536*D536+C537*D537+C538*D538+C539*D539+C540*D540+C541*D541+C542*D542+C543*D543)/C545,0)</f>
        <v>50570.402649006624</v>
      </c>
      <c r="E545" s="10">
        <f>SUM(E536:E543)</f>
        <v>1361</v>
      </c>
      <c r="F545" s="10">
        <f>IF(E545&gt;0,(E536*F536+E537*F537+E538*F538+E539*F539+E540*F540+E541*F541+E542*F542+E543*F543)/E545,0)</f>
        <v>39874.01249081558</v>
      </c>
      <c r="G545" s="10">
        <f>SUM(G536:G543)</f>
        <v>1764</v>
      </c>
      <c r="H545" s="10">
        <f>IF(G545&gt;0,(G536*H536+G537*H537+G538*H538+G539*H539+G540*H540+G541*H541+G542*H542+G543*H543)/G545,0)</f>
        <v>34135.616780045355</v>
      </c>
      <c r="I545" s="10">
        <f>SUM(I536:I543)</f>
        <v>768</v>
      </c>
      <c r="J545" s="10">
        <f>IF(I545&gt;0,(I536*J536+I537*J537+I538*J538+I539*J539+I540*J540+I541*J541+I542*J542+I543*J543)/I545,0)</f>
        <v>25828.861979166668</v>
      </c>
      <c r="K545" s="10">
        <f>SUM(K536:K543)</f>
        <v>0</v>
      </c>
      <c r="L545" s="10">
        <f>IF(K545&gt;0,(K536*L536+K537*L537+K538*L538+K539*L539+K540*L540+K541*L541+K542*L542+K543*L543)/K545,0)</f>
        <v>0</v>
      </c>
      <c r="M545" s="10">
        <f>SUM(M536:M543)</f>
        <v>801</v>
      </c>
      <c r="N545" s="10">
        <f>IF(M545&gt;0,(M536*N536+M537*N537+M538*N538+M539*N539+M540*N540+M541*N541+M542*N542+M543*N543)/M545,0)</f>
        <v>28034</v>
      </c>
      <c r="O545" s="10">
        <f>IF((C545+E545+G545+I545+K545+M545)=SUM(O536:O543),SUM(O536:O543),#VALUE!)</f>
        <v>6204</v>
      </c>
      <c r="P545" s="10">
        <f>IF(O545&gt;0,(O536*P536+O537*P537+O538*P538+O539*P539+O540*P540+O541*P541+O542*P542+O543*P543)/O545,0)</f>
        <v>37578.476305609285</v>
      </c>
      <c r="Q545" s="3" t="s">
        <v>1</v>
      </c>
    </row>
    <row r="546" spans="1:17" ht="12">
      <c r="A546" s="17" t="s">
        <v>38</v>
      </c>
      <c r="B546" s="17" t="s">
        <v>38</v>
      </c>
      <c r="C546" s="17" t="s">
        <v>38</v>
      </c>
      <c r="D546" s="17" t="s">
        <v>38</v>
      </c>
      <c r="E546" s="17" t="s">
        <v>38</v>
      </c>
      <c r="F546" s="17" t="s">
        <v>38</v>
      </c>
      <c r="G546" s="17" t="s">
        <v>38</v>
      </c>
      <c r="H546" s="17" t="s">
        <v>38</v>
      </c>
      <c r="I546" s="17" t="s">
        <v>38</v>
      </c>
      <c r="J546" s="17" t="s">
        <v>38</v>
      </c>
      <c r="K546" s="17" t="s">
        <v>38</v>
      </c>
      <c r="L546" s="17" t="s">
        <v>38</v>
      </c>
      <c r="M546" s="17" t="s">
        <v>38</v>
      </c>
      <c r="N546" s="17" t="s">
        <v>38</v>
      </c>
      <c r="O546" s="17" t="s">
        <v>38</v>
      </c>
      <c r="P546" s="17" t="s">
        <v>38</v>
      </c>
      <c r="Q546" s="3" t="s">
        <v>1</v>
      </c>
    </row>
    <row r="547" ht="12">
      <c r="Q547" s="3" t="s">
        <v>1</v>
      </c>
    </row>
    <row r="548" spans="1:17" ht="12">
      <c r="A548" s="1" t="s">
        <v>47</v>
      </c>
      <c r="B548" s="14" t="s">
        <v>28</v>
      </c>
      <c r="C548" s="10">
        <f aca="true" t="shared" si="144" ref="C548:C555">C207+C220</f>
        <v>538</v>
      </c>
      <c r="D548" s="10">
        <f aca="true" t="shared" si="145" ref="D548:D555">IF(C548&gt;0,((C207*D207)+(C220*D220*9/11))/C548,0)</f>
        <v>69015.29942548159</v>
      </c>
      <c r="E548" s="10">
        <f aca="true" t="shared" si="146" ref="E548:E555">E207+E220</f>
        <v>390</v>
      </c>
      <c r="F548" s="10">
        <f aca="true" t="shared" si="147" ref="F548:F555">IF(E548&gt;0,((E207*F207)+(E220*F220*9/11))/E548,0)</f>
        <v>48349.8</v>
      </c>
      <c r="G548" s="10">
        <f aca="true" t="shared" si="148" ref="G548:G555">G207+G220</f>
        <v>181</v>
      </c>
      <c r="H548" s="10">
        <f aca="true" t="shared" si="149" ref="H548:H555">IF(G548&gt;0,((G207*H207)+(G220*H220*9/11))/G548,0)</f>
        <v>40320.34856855851</v>
      </c>
      <c r="I548" s="10">
        <f aca="true" t="shared" si="150" ref="I548:I555">I207+I220</f>
        <v>103</v>
      </c>
      <c r="J548" s="10">
        <f aca="true" t="shared" si="151" ref="J548:J555">IF(I548&gt;0,((I207*J207)+(I220*J220*9/11))/I548,0)</f>
        <v>27634.76081200353</v>
      </c>
      <c r="K548" s="10">
        <f aca="true" t="shared" si="152" ref="K548:K555">K207+K220</f>
        <v>64</v>
      </c>
      <c r="L548" s="10">
        <f aca="true" t="shared" si="153" ref="L548:L555">IF(K548&gt;0,((K207*L207)+(K220*L220*9/11))/K548,0)</f>
        <v>31250.15625</v>
      </c>
      <c r="M548" s="10">
        <f aca="true" t="shared" si="154" ref="M548:M555">M207+M220</f>
        <v>0</v>
      </c>
      <c r="N548" s="10">
        <f aca="true" t="shared" si="155" ref="N548:N555">IF(M548&gt;0,((M207*N207)+(M220*N220*9/11))/M548,0)</f>
        <v>0</v>
      </c>
      <c r="O548" s="10">
        <f aca="true" t="shared" si="156" ref="O548:O555">C548+E548+G548+I548+K548+M548</f>
        <v>1276</v>
      </c>
      <c r="P548" s="10">
        <f aca="true" t="shared" si="157" ref="P548:P555">IF(O548&gt;0,(C548*D548+E548*F548+G548*H548+I548*J548+K548*L548+M548*N548)/O548,0)</f>
        <v>53394.22143060701</v>
      </c>
      <c r="Q548" s="3" t="s">
        <v>1</v>
      </c>
    </row>
    <row r="549" spans="2:17" ht="12">
      <c r="B549" s="14" t="s">
        <v>30</v>
      </c>
      <c r="C549" s="10">
        <f t="shared" si="144"/>
        <v>0</v>
      </c>
      <c r="D549" s="10">
        <f t="shared" si="145"/>
        <v>0</v>
      </c>
      <c r="E549" s="10">
        <f t="shared" si="146"/>
        <v>0</v>
      </c>
      <c r="F549" s="10">
        <f t="shared" si="147"/>
        <v>0</v>
      </c>
      <c r="G549" s="10">
        <f t="shared" si="148"/>
        <v>0</v>
      </c>
      <c r="H549" s="10">
        <f t="shared" si="149"/>
        <v>0</v>
      </c>
      <c r="I549" s="10">
        <f t="shared" si="150"/>
        <v>0</v>
      </c>
      <c r="J549" s="10">
        <f t="shared" si="151"/>
        <v>0</v>
      </c>
      <c r="K549" s="10">
        <f t="shared" si="152"/>
        <v>0</v>
      </c>
      <c r="L549" s="10">
        <f t="shared" si="153"/>
        <v>0</v>
      </c>
      <c r="M549" s="10">
        <f t="shared" si="154"/>
        <v>0</v>
      </c>
      <c r="N549" s="10">
        <f t="shared" si="155"/>
        <v>0</v>
      </c>
      <c r="O549" s="10">
        <f t="shared" si="156"/>
        <v>0</v>
      </c>
      <c r="P549" s="10">
        <f t="shared" si="157"/>
        <v>0</v>
      </c>
      <c r="Q549" s="3" t="s">
        <v>1</v>
      </c>
    </row>
    <row r="550" spans="2:17" ht="12">
      <c r="B550" s="14" t="s">
        <v>31</v>
      </c>
      <c r="C550" s="10">
        <f t="shared" si="144"/>
        <v>87</v>
      </c>
      <c r="D550" s="10">
        <f t="shared" si="145"/>
        <v>63169.87147335423</v>
      </c>
      <c r="E550" s="10">
        <f t="shared" si="146"/>
        <v>116</v>
      </c>
      <c r="F550" s="10">
        <f t="shared" si="147"/>
        <v>44534.18730407523</v>
      </c>
      <c r="G550" s="10">
        <f t="shared" si="148"/>
        <v>95</v>
      </c>
      <c r="H550" s="10">
        <f t="shared" si="149"/>
        <v>39682.357894736844</v>
      </c>
      <c r="I550" s="10">
        <f t="shared" si="150"/>
        <v>36</v>
      </c>
      <c r="J550" s="10">
        <f t="shared" si="151"/>
        <v>28687.5</v>
      </c>
      <c r="K550" s="10">
        <f t="shared" si="152"/>
        <v>15</v>
      </c>
      <c r="L550" s="10">
        <f t="shared" si="153"/>
        <v>31804.163636363635</v>
      </c>
      <c r="M550" s="10">
        <f t="shared" si="154"/>
        <v>0</v>
      </c>
      <c r="N550" s="10">
        <f t="shared" si="155"/>
        <v>0</v>
      </c>
      <c r="O550" s="10">
        <f t="shared" si="156"/>
        <v>349</v>
      </c>
      <c r="P550" s="10">
        <f t="shared" si="157"/>
        <v>45677.30945558739</v>
      </c>
      <c r="Q550" s="3" t="s">
        <v>1</v>
      </c>
    </row>
    <row r="551" spans="2:17" ht="12">
      <c r="B551" s="14" t="s">
        <v>32</v>
      </c>
      <c r="C551" s="10">
        <f t="shared" si="144"/>
        <v>394</v>
      </c>
      <c r="D551" s="10">
        <f t="shared" si="145"/>
        <v>54960.53714813106</v>
      </c>
      <c r="E551" s="10">
        <f t="shared" si="146"/>
        <v>401</v>
      </c>
      <c r="F551" s="10">
        <f t="shared" si="147"/>
        <v>45588.998186352255</v>
      </c>
      <c r="G551" s="10">
        <f t="shared" si="148"/>
        <v>528</v>
      </c>
      <c r="H551" s="10">
        <f t="shared" si="149"/>
        <v>38982.27376033054</v>
      </c>
      <c r="I551" s="10">
        <f t="shared" si="150"/>
        <v>70</v>
      </c>
      <c r="J551" s="10">
        <f t="shared" si="151"/>
        <v>29792.033766233813</v>
      </c>
      <c r="K551" s="10">
        <f t="shared" si="152"/>
        <v>79</v>
      </c>
      <c r="L551" s="10">
        <f t="shared" si="153"/>
        <v>29367.470655926358</v>
      </c>
      <c r="M551" s="10">
        <f t="shared" si="154"/>
        <v>0</v>
      </c>
      <c r="N551" s="10">
        <f t="shared" si="155"/>
        <v>0</v>
      </c>
      <c r="O551" s="10">
        <f t="shared" si="156"/>
        <v>1472</v>
      </c>
      <c r="P551" s="10">
        <f t="shared" si="157"/>
        <v>44105.8104619565</v>
      </c>
      <c r="Q551" s="3" t="s">
        <v>1</v>
      </c>
    </row>
    <row r="552" spans="2:17" ht="12">
      <c r="B552" s="14" t="s">
        <v>33</v>
      </c>
      <c r="C552" s="10">
        <f t="shared" si="144"/>
        <v>27</v>
      </c>
      <c r="D552" s="10">
        <f t="shared" si="145"/>
        <v>54163</v>
      </c>
      <c r="E552" s="10">
        <f t="shared" si="146"/>
        <v>31</v>
      </c>
      <c r="F552" s="10">
        <f t="shared" si="147"/>
        <v>42887</v>
      </c>
      <c r="G552" s="10">
        <f t="shared" si="148"/>
        <v>33</v>
      </c>
      <c r="H552" s="10">
        <f t="shared" si="149"/>
        <v>37004.71625344353</v>
      </c>
      <c r="I552" s="10">
        <f t="shared" si="150"/>
        <v>4</v>
      </c>
      <c r="J552" s="10">
        <f t="shared" si="151"/>
        <v>39848</v>
      </c>
      <c r="K552" s="10">
        <f t="shared" si="152"/>
        <v>0</v>
      </c>
      <c r="L552" s="10">
        <f t="shared" si="153"/>
        <v>0</v>
      </c>
      <c r="M552" s="10">
        <f t="shared" si="154"/>
        <v>0</v>
      </c>
      <c r="N552" s="10">
        <f t="shared" si="155"/>
        <v>0</v>
      </c>
      <c r="O552" s="10">
        <f t="shared" si="156"/>
        <v>95</v>
      </c>
      <c r="P552" s="10">
        <f t="shared" si="157"/>
        <v>43920.48038277512</v>
      </c>
      <c r="Q552" s="3" t="s">
        <v>1</v>
      </c>
    </row>
    <row r="553" spans="2:17" ht="12">
      <c r="B553" s="14" t="s">
        <v>34</v>
      </c>
      <c r="C553" s="10">
        <f t="shared" si="144"/>
        <v>30</v>
      </c>
      <c r="D553" s="10">
        <f t="shared" si="145"/>
        <v>53146.254545454554</v>
      </c>
      <c r="E553" s="10">
        <f t="shared" si="146"/>
        <v>61</v>
      </c>
      <c r="F553" s="10">
        <f t="shared" si="147"/>
        <v>42905.32041728763</v>
      </c>
      <c r="G553" s="10">
        <f t="shared" si="148"/>
        <v>57</v>
      </c>
      <c r="H553" s="10">
        <f t="shared" si="149"/>
        <v>35782.55821371609</v>
      </c>
      <c r="I553" s="10">
        <f t="shared" si="150"/>
        <v>17</v>
      </c>
      <c r="J553" s="10">
        <f t="shared" si="151"/>
        <v>32489.8235294118</v>
      </c>
      <c r="K553" s="10">
        <f t="shared" si="152"/>
        <v>40</v>
      </c>
      <c r="L553" s="10">
        <f t="shared" si="153"/>
        <v>28174.295454545456</v>
      </c>
      <c r="M553" s="10">
        <f t="shared" si="154"/>
        <v>0</v>
      </c>
      <c r="N553" s="10">
        <f t="shared" si="155"/>
        <v>0</v>
      </c>
      <c r="O553" s="10">
        <f t="shared" si="156"/>
        <v>205</v>
      </c>
      <c r="P553" s="10">
        <f t="shared" si="157"/>
        <v>38685.44789356984</v>
      </c>
      <c r="Q553" s="3" t="s">
        <v>1</v>
      </c>
    </row>
    <row r="554" spans="2:17" ht="12">
      <c r="B554" s="14" t="s">
        <v>35</v>
      </c>
      <c r="C554" s="10">
        <f t="shared" si="144"/>
        <v>378</v>
      </c>
      <c r="D554" s="10">
        <f t="shared" si="145"/>
        <v>48120.2597402597</v>
      </c>
      <c r="E554" s="10">
        <f t="shared" si="146"/>
        <v>398</v>
      </c>
      <c r="F554" s="10">
        <f t="shared" si="147"/>
        <v>41203.15121059844</v>
      </c>
      <c r="G554" s="10">
        <f t="shared" si="148"/>
        <v>380</v>
      </c>
      <c r="H554" s="10">
        <f t="shared" si="149"/>
        <v>32871.295454545456</v>
      </c>
      <c r="I554" s="10">
        <f t="shared" si="150"/>
        <v>125</v>
      </c>
      <c r="J554" s="10">
        <f t="shared" si="151"/>
        <v>28248.861090909104</v>
      </c>
      <c r="K554" s="10">
        <f t="shared" si="152"/>
        <v>10</v>
      </c>
      <c r="L554" s="10">
        <f t="shared" si="153"/>
        <v>23286</v>
      </c>
      <c r="M554" s="10">
        <f t="shared" si="154"/>
        <v>0</v>
      </c>
      <c r="N554" s="10">
        <f t="shared" si="155"/>
        <v>0</v>
      </c>
      <c r="O554" s="10">
        <f t="shared" si="156"/>
        <v>1291</v>
      </c>
      <c r="P554" s="10">
        <f t="shared" si="157"/>
        <v>39382.9374691923</v>
      </c>
      <c r="Q554" s="3" t="s">
        <v>1</v>
      </c>
    </row>
    <row r="555" spans="2:17" ht="12">
      <c r="B555" s="14" t="s">
        <v>36</v>
      </c>
      <c r="C555" s="10">
        <f t="shared" si="144"/>
        <v>0</v>
      </c>
      <c r="D555" s="10">
        <f t="shared" si="145"/>
        <v>0</v>
      </c>
      <c r="E555" s="10">
        <f t="shared" si="146"/>
        <v>0</v>
      </c>
      <c r="F555" s="10">
        <f t="shared" si="147"/>
        <v>0</v>
      </c>
      <c r="G555" s="10">
        <f t="shared" si="148"/>
        <v>0</v>
      </c>
      <c r="H555" s="10">
        <f t="shared" si="149"/>
        <v>0</v>
      </c>
      <c r="I555" s="10">
        <f t="shared" si="150"/>
        <v>0</v>
      </c>
      <c r="J555" s="10">
        <f t="shared" si="151"/>
        <v>0</v>
      </c>
      <c r="K555" s="10">
        <f t="shared" si="152"/>
        <v>0</v>
      </c>
      <c r="L555" s="10">
        <f t="shared" si="153"/>
        <v>0</v>
      </c>
      <c r="M555" s="10">
        <f t="shared" si="154"/>
        <v>0</v>
      </c>
      <c r="N555" s="10">
        <f t="shared" si="155"/>
        <v>0</v>
      </c>
      <c r="O555" s="10">
        <f t="shared" si="156"/>
        <v>0</v>
      </c>
      <c r="P555" s="10">
        <f t="shared" si="157"/>
        <v>0</v>
      </c>
      <c r="Q555" s="3" t="s">
        <v>1</v>
      </c>
    </row>
    <row r="556" spans="3:17" ht="12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3" t="s">
        <v>1</v>
      </c>
    </row>
    <row r="557" spans="2:17" ht="12">
      <c r="B557" s="14" t="s">
        <v>63</v>
      </c>
      <c r="C557" s="10">
        <f>SUM(C548:C555)</f>
        <v>1454</v>
      </c>
      <c r="D557" s="10">
        <f>IF(C557&gt;0,(C548*D548+C549*D549+C550*D550+C551*D551+C552*D552+C553*D553+C554*D554+C555*D555)/C557,0)</f>
        <v>58821.67012629735</v>
      </c>
      <c r="E557" s="10">
        <f>SUM(E548:E555)</f>
        <v>1397</v>
      </c>
      <c r="F557" s="10">
        <f>IF(E557&gt;0,(E548*F548+E549*F549+E550*F550+E551*F551+E552*F552+E553*F553+E554*F554+E555*F555)/E557,0)</f>
        <v>44845.4915728509</v>
      </c>
      <c r="G557" s="10">
        <f>SUM(G548:G555)</f>
        <v>1274</v>
      </c>
      <c r="H557" s="10">
        <f>IF(G557&gt;0,(G548*H548+G549*H549+G550*H550+G551*H551+G552*H552+G553*H553+G554*H554+G555*H555)/G557,0)</f>
        <v>37207.4578992436</v>
      </c>
      <c r="I557" s="10">
        <f>SUM(I548:I555)</f>
        <v>355</v>
      </c>
      <c r="J557" s="10">
        <f>IF(I557&gt;0,(I548*J548+I549*J549+I550*J550+I551*J551+I552*J552+I553*J553+I554*J554+I555*J555)/I557,0)</f>
        <v>28753.237644046112</v>
      </c>
      <c r="K557" s="10">
        <f>SUM(K548:K555)</f>
        <v>208</v>
      </c>
      <c r="L557" s="10">
        <f>IF(K557&gt;0,(K548*L548+K549*L549+K550*L550+K551*L551+K552*L552+K553*L553+K554*L554+K555*L555)/K557,0)</f>
        <v>29600.646416083917</v>
      </c>
      <c r="M557" s="10">
        <f>SUM(M548:M555)</f>
        <v>0</v>
      </c>
      <c r="N557" s="10">
        <f>IF(M557&gt;0,(M548*N548+M549*N549+M550*N550+M551*N551+M552*N552+M553*N553+M554*N554+M555*N555)/M557,0)</f>
        <v>0</v>
      </c>
      <c r="O557" s="10">
        <f>IF((C557+E557+G557+I557+K557+M557)=SUM(O548:O555),SUM(O548:O555),#VALUE!)</f>
        <v>4688</v>
      </c>
      <c r="P557" s="10">
        <f>IF(O557&gt;0,(O548*P548+O549*P549+O550*P550+O551*P551+O552*P552+O553*P553+O554*P554+O555*P555)/O557,0)</f>
        <v>45209.5766366739</v>
      </c>
      <c r="Q557" s="3" t="s">
        <v>1</v>
      </c>
    </row>
    <row r="558" spans="1:17" ht="12">
      <c r="A558" s="17" t="s">
        <v>38</v>
      </c>
      <c r="B558" s="17" t="s">
        <v>38</v>
      </c>
      <c r="C558" s="17" t="s">
        <v>38</v>
      </c>
      <c r="D558" s="17" t="s">
        <v>38</v>
      </c>
      <c r="E558" s="17" t="s">
        <v>38</v>
      </c>
      <c r="F558" s="17" t="s">
        <v>38</v>
      </c>
      <c r="G558" s="17" t="s">
        <v>38</v>
      </c>
      <c r="H558" s="17" t="s">
        <v>38</v>
      </c>
      <c r="I558" s="17" t="s">
        <v>38</v>
      </c>
      <c r="J558" s="17" t="s">
        <v>38</v>
      </c>
      <c r="K558" s="17" t="s">
        <v>38</v>
      </c>
      <c r="L558" s="17" t="s">
        <v>38</v>
      </c>
      <c r="M558" s="17" t="s">
        <v>38</v>
      </c>
      <c r="N558" s="17" t="s">
        <v>38</v>
      </c>
      <c r="O558" s="17" t="s">
        <v>38</v>
      </c>
      <c r="P558" s="17" t="s">
        <v>38</v>
      </c>
      <c r="Q558" s="3" t="s">
        <v>1</v>
      </c>
    </row>
    <row r="559" ht="12">
      <c r="Q559" s="3" t="s">
        <v>1</v>
      </c>
    </row>
    <row r="560" spans="1:17" ht="12">
      <c r="A560" s="1" t="s">
        <v>49</v>
      </c>
      <c r="B560" s="14" t="s">
        <v>28</v>
      </c>
      <c r="C560" s="10">
        <f aca="true" t="shared" si="158" ref="C560:C567">C237+C250</f>
        <v>280</v>
      </c>
      <c r="D560" s="10">
        <f aca="true" t="shared" si="159" ref="D560:D567">IF(C560&gt;0,((C237*D237)+(C250*D250*9/11))/C560,0)</f>
        <v>52111.79090909091</v>
      </c>
      <c r="E560" s="10">
        <f aca="true" t="shared" si="160" ref="E560:E567">E237+E250</f>
        <v>191</v>
      </c>
      <c r="F560" s="10">
        <f aca="true" t="shared" si="161" ref="F560:F567">IF(E560&gt;0,((E237*F237)+(E250*F250*9/11))/E560,0)</f>
        <v>42272.807234650165</v>
      </c>
      <c r="G560" s="10">
        <f aca="true" t="shared" si="162" ref="G560:G567">G237+G250</f>
        <v>148</v>
      </c>
      <c r="H560" s="10">
        <f aca="true" t="shared" si="163" ref="H560:H567">IF(G560&gt;0,((G237*H237)+(G250*H250*9/11))/G560,0)</f>
        <v>37606.40171990172</v>
      </c>
      <c r="I560" s="10">
        <f aca="true" t="shared" si="164" ref="I560:I567">I237+I250</f>
        <v>45</v>
      </c>
      <c r="J560" s="10">
        <f aca="true" t="shared" si="165" ref="J560:J567">IF(I560&gt;0,((I237*J237)+(I250*J250*9/11))/I560,0)</f>
        <v>25030.371717171718</v>
      </c>
      <c r="K560" s="10">
        <f aca="true" t="shared" si="166" ref="K560:K567">K237+K250</f>
        <v>2</v>
      </c>
      <c r="L560" s="10">
        <f aca="true" t="shared" si="167" ref="L560:L567">IF(K560&gt;0,((K237*L237)+(K250*L250*9/11))/K560,0)</f>
        <v>23311.636363636364</v>
      </c>
      <c r="M560" s="10">
        <f aca="true" t="shared" si="168" ref="M560:M567">M237+M250</f>
        <v>0</v>
      </c>
      <c r="N560" s="10">
        <f aca="true" t="shared" si="169" ref="N560:N567">IF(M560&gt;0,((M237*N237)+(M250*N250*9/11))/M560,0)</f>
        <v>0</v>
      </c>
      <c r="O560" s="10">
        <f aca="true" t="shared" si="170" ref="O560:O567">C560+E560+G560+I560+K560+M560</f>
        <v>666</v>
      </c>
      <c r="P560" s="10">
        <f aca="true" t="shared" si="171" ref="P560:P567">IF(O560&gt;0,(C560*D560+E560*F560+G560*H560+I560*J560+K560*L560+M560*N560)/O560,0)</f>
        <v>44150.36800436801</v>
      </c>
      <c r="Q560" s="3" t="s">
        <v>1</v>
      </c>
    </row>
    <row r="561" spans="2:17" ht="12">
      <c r="B561" s="14" t="s">
        <v>30</v>
      </c>
      <c r="C561" s="10">
        <f t="shared" si="158"/>
        <v>331</v>
      </c>
      <c r="D561" s="10">
        <f t="shared" si="159"/>
        <v>53618.54435594617</v>
      </c>
      <c r="E561" s="10">
        <f t="shared" si="160"/>
        <v>256</v>
      </c>
      <c r="F561" s="10">
        <f t="shared" si="161"/>
        <v>41177.275568181816</v>
      </c>
      <c r="G561" s="10">
        <f t="shared" si="162"/>
        <v>314</v>
      </c>
      <c r="H561" s="10">
        <f t="shared" si="163"/>
        <v>36381.4342790967</v>
      </c>
      <c r="I561" s="10">
        <f t="shared" si="164"/>
        <v>78</v>
      </c>
      <c r="J561" s="10">
        <f t="shared" si="165"/>
        <v>25961.871794871793</v>
      </c>
      <c r="K561" s="10">
        <f t="shared" si="166"/>
        <v>1</v>
      </c>
      <c r="L561" s="10">
        <f t="shared" si="167"/>
        <v>35420</v>
      </c>
      <c r="M561" s="10">
        <f t="shared" si="168"/>
        <v>0</v>
      </c>
      <c r="N561" s="10">
        <f t="shared" si="169"/>
        <v>0</v>
      </c>
      <c r="O561" s="10">
        <f t="shared" si="170"/>
        <v>980</v>
      </c>
      <c r="P561" s="10">
        <f t="shared" si="171"/>
        <v>42625.854174397035</v>
      </c>
      <c r="Q561" s="3" t="s">
        <v>1</v>
      </c>
    </row>
    <row r="562" spans="2:17" ht="12">
      <c r="B562" s="14" t="s">
        <v>31</v>
      </c>
      <c r="C562" s="10">
        <f t="shared" si="158"/>
        <v>69</v>
      </c>
      <c r="D562" s="10">
        <f t="shared" si="159"/>
        <v>40171.58893280633</v>
      </c>
      <c r="E562" s="10">
        <f t="shared" si="160"/>
        <v>79</v>
      </c>
      <c r="F562" s="10">
        <f t="shared" si="161"/>
        <v>36754.52934407365</v>
      </c>
      <c r="G562" s="10">
        <f t="shared" si="162"/>
        <v>110</v>
      </c>
      <c r="H562" s="10">
        <f t="shared" si="163"/>
        <v>32038.2</v>
      </c>
      <c r="I562" s="10">
        <f t="shared" si="164"/>
        <v>56</v>
      </c>
      <c r="J562" s="10">
        <f t="shared" si="165"/>
        <v>25970.737012987014</v>
      </c>
      <c r="K562" s="10">
        <f t="shared" si="166"/>
        <v>0</v>
      </c>
      <c r="L562" s="10">
        <f t="shared" si="167"/>
        <v>0</v>
      </c>
      <c r="M562" s="10">
        <f t="shared" si="168"/>
        <v>0</v>
      </c>
      <c r="N562" s="10">
        <f t="shared" si="169"/>
        <v>0</v>
      </c>
      <c r="O562" s="10">
        <f t="shared" si="170"/>
        <v>314</v>
      </c>
      <c r="P562" s="10">
        <f t="shared" si="171"/>
        <v>33929.97046902143</v>
      </c>
      <c r="Q562" s="3" t="s">
        <v>1</v>
      </c>
    </row>
    <row r="563" spans="2:17" ht="12">
      <c r="B563" s="14" t="s">
        <v>32</v>
      </c>
      <c r="C563" s="10">
        <f t="shared" si="158"/>
        <v>0</v>
      </c>
      <c r="D563" s="10">
        <f t="shared" si="159"/>
        <v>0</v>
      </c>
      <c r="E563" s="10">
        <f t="shared" si="160"/>
        <v>0</v>
      </c>
      <c r="F563" s="10">
        <f t="shared" si="161"/>
        <v>0</v>
      </c>
      <c r="G563" s="10">
        <f t="shared" si="162"/>
        <v>0</v>
      </c>
      <c r="H563" s="10">
        <f t="shared" si="163"/>
        <v>0</v>
      </c>
      <c r="I563" s="10">
        <f t="shared" si="164"/>
        <v>0</v>
      </c>
      <c r="J563" s="10">
        <f t="shared" si="165"/>
        <v>0</v>
      </c>
      <c r="K563" s="10">
        <f t="shared" si="166"/>
        <v>0</v>
      </c>
      <c r="L563" s="10">
        <f t="shared" si="167"/>
        <v>0</v>
      </c>
      <c r="M563" s="10">
        <f t="shared" si="168"/>
        <v>0</v>
      </c>
      <c r="N563" s="10">
        <f t="shared" si="169"/>
        <v>0</v>
      </c>
      <c r="O563" s="10">
        <f t="shared" si="170"/>
        <v>0</v>
      </c>
      <c r="P563" s="10">
        <f t="shared" si="171"/>
        <v>0</v>
      </c>
      <c r="Q563" s="3" t="s">
        <v>1</v>
      </c>
    </row>
    <row r="564" spans="2:17" ht="12">
      <c r="B564" s="14" t="s">
        <v>33</v>
      </c>
      <c r="C564" s="10">
        <f t="shared" si="158"/>
        <v>86</v>
      </c>
      <c r="D564" s="10">
        <f t="shared" si="159"/>
        <v>37868.895348837206</v>
      </c>
      <c r="E564" s="10">
        <f t="shared" si="160"/>
        <v>73</v>
      </c>
      <c r="F564" s="10">
        <f t="shared" si="161"/>
        <v>32784.41843088419</v>
      </c>
      <c r="G564" s="10">
        <f t="shared" si="162"/>
        <v>76</v>
      </c>
      <c r="H564" s="10">
        <f t="shared" si="163"/>
        <v>29322.019138755983</v>
      </c>
      <c r="I564" s="10">
        <f t="shared" si="164"/>
        <v>95</v>
      </c>
      <c r="J564" s="10">
        <f t="shared" si="165"/>
        <v>22833.53205741627</v>
      </c>
      <c r="K564" s="10">
        <f t="shared" si="166"/>
        <v>0</v>
      </c>
      <c r="L564" s="10">
        <f t="shared" si="167"/>
        <v>0</v>
      </c>
      <c r="M564" s="10">
        <f t="shared" si="168"/>
        <v>0</v>
      </c>
      <c r="N564" s="10">
        <f t="shared" si="169"/>
        <v>0</v>
      </c>
      <c r="O564" s="10">
        <f t="shared" si="170"/>
        <v>330</v>
      </c>
      <c r="P564" s="10">
        <f t="shared" si="171"/>
        <v>30447.413774104683</v>
      </c>
      <c r="Q564" s="3" t="s">
        <v>1</v>
      </c>
    </row>
    <row r="565" spans="2:17" ht="12">
      <c r="B565" s="14" t="s">
        <v>34</v>
      </c>
      <c r="C565" s="10">
        <f t="shared" si="158"/>
        <v>61</v>
      </c>
      <c r="D565" s="10">
        <f t="shared" si="159"/>
        <v>37007.91952309985</v>
      </c>
      <c r="E565" s="10">
        <f t="shared" si="160"/>
        <v>21</v>
      </c>
      <c r="F565" s="10">
        <f t="shared" si="161"/>
        <v>30853.458874458873</v>
      </c>
      <c r="G565" s="10">
        <f t="shared" si="162"/>
        <v>72</v>
      </c>
      <c r="H565" s="10">
        <f t="shared" si="163"/>
        <v>27703.55808080808</v>
      </c>
      <c r="I565" s="10">
        <f t="shared" si="164"/>
        <v>51</v>
      </c>
      <c r="J565" s="10">
        <f t="shared" si="165"/>
        <v>24568.925133689838</v>
      </c>
      <c r="K565" s="10">
        <f t="shared" si="166"/>
        <v>0</v>
      </c>
      <c r="L565" s="10">
        <f t="shared" si="167"/>
        <v>0</v>
      </c>
      <c r="M565" s="10">
        <f t="shared" si="168"/>
        <v>0</v>
      </c>
      <c r="N565" s="10">
        <f t="shared" si="169"/>
        <v>0</v>
      </c>
      <c r="O565" s="10">
        <f t="shared" si="170"/>
        <v>205</v>
      </c>
      <c r="P565" s="10">
        <f t="shared" si="171"/>
        <v>30015.010199556542</v>
      </c>
      <c r="Q565" s="3" t="s">
        <v>1</v>
      </c>
    </row>
    <row r="566" spans="2:19" ht="12">
      <c r="B566" s="14" t="s">
        <v>35</v>
      </c>
      <c r="C566" s="10">
        <f t="shared" si="158"/>
        <v>0</v>
      </c>
      <c r="D566" s="10">
        <f t="shared" si="159"/>
        <v>0</v>
      </c>
      <c r="E566" s="10">
        <f t="shared" si="160"/>
        <v>0</v>
      </c>
      <c r="F566" s="10">
        <f t="shared" si="161"/>
        <v>0</v>
      </c>
      <c r="G566" s="10">
        <f t="shared" si="162"/>
        <v>0</v>
      </c>
      <c r="H566" s="10">
        <f t="shared" si="163"/>
        <v>0</v>
      </c>
      <c r="I566" s="10">
        <f t="shared" si="164"/>
        <v>0</v>
      </c>
      <c r="J566" s="10">
        <f t="shared" si="165"/>
        <v>0</v>
      </c>
      <c r="K566" s="10">
        <f t="shared" si="166"/>
        <v>0</v>
      </c>
      <c r="L566" s="10">
        <f t="shared" si="167"/>
        <v>0</v>
      </c>
      <c r="M566" s="10">
        <f t="shared" si="168"/>
        <v>2053.5</v>
      </c>
      <c r="N566" s="10">
        <f t="shared" si="169"/>
        <v>27641.30557584614</v>
      </c>
      <c r="O566" s="10">
        <f t="shared" si="170"/>
        <v>2053.5</v>
      </c>
      <c r="P566" s="10">
        <f t="shared" si="171"/>
        <v>27641.30557584614</v>
      </c>
      <c r="Q566" s="3" t="s">
        <v>1</v>
      </c>
      <c r="R566" s="7"/>
      <c r="S566" s="23"/>
    </row>
    <row r="567" spans="2:17" ht="12">
      <c r="B567" s="14" t="s">
        <v>36</v>
      </c>
      <c r="C567" s="10">
        <f t="shared" si="158"/>
        <v>0</v>
      </c>
      <c r="D567" s="10">
        <f t="shared" si="159"/>
        <v>0</v>
      </c>
      <c r="E567" s="10">
        <f t="shared" si="160"/>
        <v>0</v>
      </c>
      <c r="F567" s="10">
        <f t="shared" si="161"/>
        <v>0</v>
      </c>
      <c r="G567" s="10">
        <f t="shared" si="162"/>
        <v>0</v>
      </c>
      <c r="H567" s="10">
        <f t="shared" si="163"/>
        <v>0</v>
      </c>
      <c r="I567" s="10">
        <f t="shared" si="164"/>
        <v>0</v>
      </c>
      <c r="J567" s="10">
        <f t="shared" si="165"/>
        <v>0</v>
      </c>
      <c r="K567" s="10">
        <f t="shared" si="166"/>
        <v>0</v>
      </c>
      <c r="L567" s="10">
        <f t="shared" si="167"/>
        <v>0</v>
      </c>
      <c r="M567" s="10">
        <f t="shared" si="168"/>
        <v>0</v>
      </c>
      <c r="N567" s="10">
        <f t="shared" si="169"/>
        <v>0</v>
      </c>
      <c r="O567" s="10">
        <f t="shared" si="170"/>
        <v>0</v>
      </c>
      <c r="P567" s="10">
        <f t="shared" si="171"/>
        <v>0</v>
      </c>
      <c r="Q567" s="3" t="s">
        <v>1</v>
      </c>
    </row>
    <row r="568" spans="3:18" ht="12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3" t="s">
        <v>1</v>
      </c>
      <c r="R568" s="24"/>
    </row>
    <row r="569" spans="2:18" ht="12">
      <c r="B569" s="14" t="s">
        <v>63</v>
      </c>
      <c r="C569" s="10">
        <f>SUM(C560:C567)</f>
        <v>827</v>
      </c>
      <c r="D569" s="10">
        <f>IF(C569&gt;0,(C560*D560+C561*D561+C562*D562+C563*D563+C564*D564+C565*D565+C566*D566+C567*D567)/C569,0)</f>
        <v>49123.443003187866</v>
      </c>
      <c r="E569" s="10">
        <f>SUM(E560:E567)</f>
        <v>620</v>
      </c>
      <c r="F569" s="10">
        <f>IF(E569&gt;0,(E560*F560+E561*F561+E562*F562+E563*F563+E564*F564+E565*F565+E566*F566+E567*F567)/E569,0)</f>
        <v>39613.357624633434</v>
      </c>
      <c r="G569" s="10">
        <f>SUM(G560:G567)</f>
        <v>720</v>
      </c>
      <c r="H569" s="10">
        <f>IF(G569&gt;0,(G560*H560+G561*H561+G562*H562+G563*H563+G564*H564+G565*H565+G566*H566+G567*H567)/G569,0)</f>
        <v>34356.735353535354</v>
      </c>
      <c r="I569" s="10">
        <f>SUM(I560:I567)</f>
        <v>325</v>
      </c>
      <c r="J569" s="10">
        <f>IF(I569&gt;0,(I560*J560+I561*J561+I562*J562+I563*J563+I564*J564+I565*J565+I566*J566+I567*J567)/I569,0)</f>
        <v>24701.399160839163</v>
      </c>
      <c r="K569" s="10">
        <f>SUM(K560:K567)</f>
        <v>3</v>
      </c>
      <c r="L569" s="10">
        <f>IF(K569&gt;0,(K560*L560+K561*L561+K562*L562+K563*L563+K564*L564+K565*L565+K566*L566+K567*L567)/K569,0)</f>
        <v>27347.757575757576</v>
      </c>
      <c r="M569" s="10">
        <f>SUM(M560:M567)</f>
        <v>2053.5</v>
      </c>
      <c r="N569" s="10">
        <f>IF(M569&gt;0,(M560*N560+M561*N561+M562*N562+M563*N563+M564*N564+M565*N565+M566*N566+M567*N567)/M569,0)</f>
        <v>27641.30557584614</v>
      </c>
      <c r="O569" s="10">
        <f>SUM(O560:O567)</f>
        <v>4548.5</v>
      </c>
      <c r="P569" s="10">
        <f>IF(O569&gt;0,(O560*P560+O561*P561+O562*P562+O563*P563+O564*P564+O565*P565+O566*P566+O567*P567)/O569,0)</f>
        <v>34031.79895470036</v>
      </c>
      <c r="Q569" s="3" t="s">
        <v>1</v>
      </c>
      <c r="R569" s="23"/>
    </row>
    <row r="570" spans="1:17" ht="12">
      <c r="A570" s="17" t="s">
        <v>38</v>
      </c>
      <c r="B570" s="17" t="s">
        <v>38</v>
      </c>
      <c r="C570" s="17" t="s">
        <v>38</v>
      </c>
      <c r="D570" s="17" t="s">
        <v>38</v>
      </c>
      <c r="E570" s="17" t="s">
        <v>38</v>
      </c>
      <c r="F570" s="17" t="s">
        <v>38</v>
      </c>
      <c r="G570" s="17" t="s">
        <v>38</v>
      </c>
      <c r="H570" s="17" t="s">
        <v>38</v>
      </c>
      <c r="I570" s="17" t="s">
        <v>38</v>
      </c>
      <c r="J570" s="17" t="s">
        <v>38</v>
      </c>
      <c r="K570" s="17" t="s">
        <v>38</v>
      </c>
      <c r="L570" s="17" t="s">
        <v>38</v>
      </c>
      <c r="M570" s="17" t="s">
        <v>38</v>
      </c>
      <c r="N570" s="17" t="s">
        <v>38</v>
      </c>
      <c r="O570" s="17" t="s">
        <v>38</v>
      </c>
      <c r="P570" s="17" t="s">
        <v>38</v>
      </c>
      <c r="Q570" s="3" t="s">
        <v>1</v>
      </c>
    </row>
    <row r="571" ht="12">
      <c r="Q571" s="3" t="s">
        <v>1</v>
      </c>
    </row>
    <row r="572" spans="1:17" ht="12">
      <c r="A572" s="1" t="s">
        <v>50</v>
      </c>
      <c r="B572" s="14" t="s">
        <v>28</v>
      </c>
      <c r="C572" s="10">
        <f aca="true" t="shared" si="172" ref="C572:C579">C267+C280</f>
        <v>1018</v>
      </c>
      <c r="D572" s="10">
        <f aca="true" t="shared" si="173" ref="D572:D579">IF(C572&gt;0,((C267*D267)+(C280*D280*9/11))/C572,0)</f>
        <v>66125.29282014645</v>
      </c>
      <c r="E572" s="10">
        <f aca="true" t="shared" si="174" ref="E572:E579">E267+E280</f>
        <v>669</v>
      </c>
      <c r="F572" s="10">
        <f aca="true" t="shared" si="175" ref="F572:F579">IF(E572&gt;0,((E267*F267)+(E280*F280*9/11))/E572,0)</f>
        <v>47145.64655523848</v>
      </c>
      <c r="G572" s="10">
        <f aca="true" t="shared" si="176" ref="G572:G579">G267+G280</f>
        <v>413</v>
      </c>
      <c r="H572" s="10">
        <f aca="true" t="shared" si="177" ref="H572:H579">IF(G572&gt;0,((G267*H267)+(G280*H280*9/11))/G572,0)</f>
        <v>39796.14659916355</v>
      </c>
      <c r="I572" s="10">
        <f aca="true" t="shared" si="178" ref="I572:I579">I267+I280</f>
        <v>25</v>
      </c>
      <c r="J572" s="10">
        <f aca="true" t="shared" si="179" ref="J572:J579">IF(I572&gt;0,((I267*J267)+(I280*J280*9/11))/I572,0)</f>
        <v>29909.156363636364</v>
      </c>
      <c r="K572" s="10">
        <f aca="true" t="shared" si="180" ref="K572:K579">K267+K280</f>
        <v>359</v>
      </c>
      <c r="L572" s="10">
        <f aca="true" t="shared" si="181" ref="L572:L579">IF(K572&gt;0,((K267*L267)+(K280*L280*9/11))/K572,0)</f>
        <v>32440.750316535832</v>
      </c>
      <c r="M572" s="10">
        <f aca="true" t="shared" si="182" ref="M572:M579">M267+M280</f>
        <v>0</v>
      </c>
      <c r="N572" s="10">
        <f aca="true" t="shared" si="183" ref="N572:N579">IF(M572&gt;0,((M267*N267)+(M280*N280*9/11))/M572,0)</f>
        <v>0</v>
      </c>
      <c r="O572" s="10">
        <f aca="true" t="shared" si="184" ref="O572:O579">C572+E572+G572+I572+K572+M572</f>
        <v>2484</v>
      </c>
      <c r="P572" s="10">
        <f aca="true" t="shared" si="185" ref="P572:P579">IF(O572&gt;0,(C572*D572+E572*F572+G572*H572+I572*J572+K572*L572+M572*N572)/O572,0)</f>
        <v>51403.28198653198</v>
      </c>
      <c r="Q572" s="3" t="s">
        <v>1</v>
      </c>
    </row>
    <row r="573" spans="2:17" ht="12">
      <c r="B573" s="14" t="s">
        <v>30</v>
      </c>
      <c r="C573" s="10">
        <f t="shared" si="172"/>
        <v>145</v>
      </c>
      <c r="D573" s="10">
        <f t="shared" si="173"/>
        <v>59079.54231974921</v>
      </c>
      <c r="E573" s="10">
        <f t="shared" si="174"/>
        <v>171</v>
      </c>
      <c r="F573" s="10">
        <f t="shared" si="175"/>
        <v>42751.08984582669</v>
      </c>
      <c r="G573" s="10">
        <f t="shared" si="176"/>
        <v>138</v>
      </c>
      <c r="H573" s="10">
        <f t="shared" si="177"/>
        <v>36533.41106719367</v>
      </c>
      <c r="I573" s="10">
        <f t="shared" si="178"/>
        <v>1</v>
      </c>
      <c r="J573" s="10">
        <f t="shared" si="179"/>
        <v>27250</v>
      </c>
      <c r="K573" s="10">
        <f t="shared" si="180"/>
        <v>124</v>
      </c>
      <c r="L573" s="10">
        <f t="shared" si="181"/>
        <v>27505.137096774193</v>
      </c>
      <c r="M573" s="10">
        <f t="shared" si="182"/>
        <v>0</v>
      </c>
      <c r="N573" s="10">
        <f t="shared" si="183"/>
        <v>0</v>
      </c>
      <c r="O573" s="10">
        <f t="shared" si="184"/>
        <v>579</v>
      </c>
      <c r="P573" s="10">
        <f t="shared" si="185"/>
        <v>42066.4382163605</v>
      </c>
      <c r="Q573" s="3" t="s">
        <v>1</v>
      </c>
    </row>
    <row r="574" spans="2:17" ht="12">
      <c r="B574" s="14" t="s">
        <v>31</v>
      </c>
      <c r="C574" s="10">
        <f t="shared" si="172"/>
        <v>792</v>
      </c>
      <c r="D574" s="10">
        <f t="shared" si="173"/>
        <v>51185.277548209364</v>
      </c>
      <c r="E574" s="10">
        <f t="shared" si="174"/>
        <v>794</v>
      </c>
      <c r="F574" s="10">
        <f t="shared" si="175"/>
        <v>42134.6386535379</v>
      </c>
      <c r="G574" s="10">
        <f t="shared" si="176"/>
        <v>819</v>
      </c>
      <c r="H574" s="10">
        <f t="shared" si="177"/>
        <v>36605.80330780331</v>
      </c>
      <c r="I574" s="10">
        <f t="shared" si="178"/>
        <v>45</v>
      </c>
      <c r="J574" s="10">
        <f t="shared" si="179"/>
        <v>29756.30909090909</v>
      </c>
      <c r="K574" s="10">
        <f t="shared" si="180"/>
        <v>403</v>
      </c>
      <c r="L574" s="10">
        <f t="shared" si="181"/>
        <v>30055.092939318747</v>
      </c>
      <c r="M574" s="10">
        <f t="shared" si="182"/>
        <v>0</v>
      </c>
      <c r="N574" s="10">
        <f t="shared" si="183"/>
        <v>0</v>
      </c>
      <c r="O574" s="10">
        <f t="shared" si="184"/>
        <v>2853</v>
      </c>
      <c r="P574" s="10">
        <f t="shared" si="185"/>
        <v>41158.44100309085</v>
      </c>
      <c r="Q574" s="3" t="s">
        <v>1</v>
      </c>
    </row>
    <row r="575" spans="2:17" ht="12">
      <c r="B575" s="14" t="s">
        <v>32</v>
      </c>
      <c r="C575" s="10">
        <f t="shared" si="172"/>
        <v>94</v>
      </c>
      <c r="D575" s="10">
        <f t="shared" si="173"/>
        <v>52209.36557059961</v>
      </c>
      <c r="E575" s="10">
        <f t="shared" si="174"/>
        <v>101</v>
      </c>
      <c r="F575" s="10">
        <f t="shared" si="175"/>
        <v>40791.09180918092</v>
      </c>
      <c r="G575" s="10">
        <f t="shared" si="176"/>
        <v>119</v>
      </c>
      <c r="H575" s="10">
        <f t="shared" si="177"/>
        <v>34817.229946524065</v>
      </c>
      <c r="I575" s="10">
        <f t="shared" si="178"/>
        <v>0</v>
      </c>
      <c r="J575" s="10">
        <f t="shared" si="179"/>
        <v>0</v>
      </c>
      <c r="K575" s="10">
        <f t="shared" si="180"/>
        <v>35</v>
      </c>
      <c r="L575" s="10">
        <f t="shared" si="181"/>
        <v>28904.236363636363</v>
      </c>
      <c r="M575" s="10">
        <f t="shared" si="182"/>
        <v>0</v>
      </c>
      <c r="N575" s="10">
        <f t="shared" si="183"/>
        <v>0</v>
      </c>
      <c r="O575" s="10">
        <f t="shared" si="184"/>
        <v>349</v>
      </c>
      <c r="P575" s="10">
        <f t="shared" si="185"/>
        <v>40637.47642615264</v>
      </c>
      <c r="Q575" s="3" t="s">
        <v>1</v>
      </c>
    </row>
    <row r="576" spans="2:17" ht="12">
      <c r="B576" s="14" t="s">
        <v>33</v>
      </c>
      <c r="C576" s="10">
        <f t="shared" si="172"/>
        <v>75</v>
      </c>
      <c r="D576" s="10">
        <f t="shared" si="173"/>
        <v>51530.048484848485</v>
      </c>
      <c r="E576" s="10">
        <f t="shared" si="174"/>
        <v>98</v>
      </c>
      <c r="F576" s="10">
        <f t="shared" si="175"/>
        <v>41302.52226345083</v>
      </c>
      <c r="G576" s="10">
        <f t="shared" si="176"/>
        <v>90</v>
      </c>
      <c r="H576" s="10">
        <f t="shared" si="177"/>
        <v>34132.09090909091</v>
      </c>
      <c r="I576" s="10">
        <f t="shared" si="178"/>
        <v>2</v>
      </c>
      <c r="J576" s="10">
        <f t="shared" si="179"/>
        <v>29732</v>
      </c>
      <c r="K576" s="10">
        <f t="shared" si="180"/>
        <v>66</v>
      </c>
      <c r="L576" s="10">
        <f t="shared" si="181"/>
        <v>30660.55096418733</v>
      </c>
      <c r="M576" s="10">
        <f t="shared" si="182"/>
        <v>0</v>
      </c>
      <c r="N576" s="10">
        <f t="shared" si="183"/>
        <v>0</v>
      </c>
      <c r="O576" s="10">
        <f t="shared" si="184"/>
        <v>331</v>
      </c>
      <c r="P576" s="10">
        <f t="shared" si="185"/>
        <v>39478.39686899204</v>
      </c>
      <c r="Q576" s="3" t="s">
        <v>1</v>
      </c>
    </row>
    <row r="577" spans="2:17" ht="12">
      <c r="B577" s="14" t="s">
        <v>34</v>
      </c>
      <c r="C577" s="10">
        <f t="shared" si="172"/>
        <v>106</v>
      </c>
      <c r="D577" s="10">
        <f t="shared" si="173"/>
        <v>47922.413379073754</v>
      </c>
      <c r="E577" s="10">
        <f t="shared" si="174"/>
        <v>118</v>
      </c>
      <c r="F577" s="10">
        <f t="shared" si="175"/>
        <v>41437.23343605547</v>
      </c>
      <c r="G577" s="10">
        <f t="shared" si="176"/>
        <v>86</v>
      </c>
      <c r="H577" s="10">
        <f t="shared" si="177"/>
        <v>34312.84778012685</v>
      </c>
      <c r="I577" s="10">
        <f t="shared" si="178"/>
        <v>9</v>
      </c>
      <c r="J577" s="10">
        <f t="shared" si="179"/>
        <v>29419.171717171717</v>
      </c>
      <c r="K577" s="10">
        <f t="shared" si="180"/>
        <v>72</v>
      </c>
      <c r="L577" s="10">
        <f t="shared" si="181"/>
        <v>31681.909090909092</v>
      </c>
      <c r="M577" s="10">
        <f t="shared" si="182"/>
        <v>0</v>
      </c>
      <c r="N577" s="10">
        <f t="shared" si="183"/>
        <v>0</v>
      </c>
      <c r="O577" s="10">
        <f t="shared" si="184"/>
        <v>391</v>
      </c>
      <c r="P577" s="10">
        <f t="shared" si="185"/>
        <v>39555.356196233435</v>
      </c>
      <c r="Q577" s="3" t="s">
        <v>1</v>
      </c>
    </row>
    <row r="578" spans="2:17" ht="12">
      <c r="B578" s="14" t="s">
        <v>35</v>
      </c>
      <c r="C578" s="10">
        <f t="shared" si="172"/>
        <v>0</v>
      </c>
      <c r="D578" s="10">
        <f t="shared" si="173"/>
        <v>0</v>
      </c>
      <c r="E578" s="10">
        <f t="shared" si="174"/>
        <v>0</v>
      </c>
      <c r="F578" s="10">
        <f t="shared" si="175"/>
        <v>0</v>
      </c>
      <c r="G578" s="10">
        <f t="shared" si="176"/>
        <v>0</v>
      </c>
      <c r="H578" s="10">
        <f t="shared" si="177"/>
        <v>0</v>
      </c>
      <c r="I578" s="10">
        <f t="shared" si="178"/>
        <v>0</v>
      </c>
      <c r="J578" s="10">
        <f t="shared" si="179"/>
        <v>0</v>
      </c>
      <c r="K578" s="10">
        <f t="shared" si="180"/>
        <v>0</v>
      </c>
      <c r="L578" s="10">
        <f t="shared" si="181"/>
        <v>0</v>
      </c>
      <c r="M578" s="10">
        <f t="shared" si="182"/>
        <v>3796</v>
      </c>
      <c r="N578" s="10">
        <f t="shared" si="183"/>
        <v>26461</v>
      </c>
      <c r="O578" s="10">
        <f t="shared" si="184"/>
        <v>3796</v>
      </c>
      <c r="P578" s="10">
        <f t="shared" si="185"/>
        <v>26461</v>
      </c>
      <c r="Q578" s="3" t="s">
        <v>1</v>
      </c>
    </row>
    <row r="579" spans="2:17" ht="12">
      <c r="B579" s="14" t="s">
        <v>36</v>
      </c>
      <c r="C579" s="10">
        <f t="shared" si="172"/>
        <v>0</v>
      </c>
      <c r="D579" s="10">
        <f t="shared" si="173"/>
        <v>0</v>
      </c>
      <c r="E579" s="10">
        <f t="shared" si="174"/>
        <v>0</v>
      </c>
      <c r="F579" s="10">
        <f t="shared" si="175"/>
        <v>0</v>
      </c>
      <c r="G579" s="10">
        <f t="shared" si="176"/>
        <v>0</v>
      </c>
      <c r="H579" s="10">
        <f t="shared" si="177"/>
        <v>0</v>
      </c>
      <c r="I579" s="10">
        <f t="shared" si="178"/>
        <v>0</v>
      </c>
      <c r="J579" s="10">
        <f t="shared" si="179"/>
        <v>0</v>
      </c>
      <c r="K579" s="10">
        <f t="shared" si="180"/>
        <v>0</v>
      </c>
      <c r="L579" s="10">
        <f t="shared" si="181"/>
        <v>0</v>
      </c>
      <c r="M579" s="10">
        <f t="shared" si="182"/>
        <v>0</v>
      </c>
      <c r="N579" s="10">
        <f t="shared" si="183"/>
        <v>0</v>
      </c>
      <c r="O579" s="10">
        <f t="shared" si="184"/>
        <v>0</v>
      </c>
      <c r="P579" s="10">
        <f t="shared" si="185"/>
        <v>0</v>
      </c>
      <c r="Q579" s="3" t="s">
        <v>1</v>
      </c>
    </row>
    <row r="580" spans="3:17" ht="12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3" t="s">
        <v>1</v>
      </c>
    </row>
    <row r="581" spans="2:17" ht="12">
      <c r="B581" s="14" t="s">
        <v>63</v>
      </c>
      <c r="C581" s="10">
        <f>SUM(C572:C579)</f>
        <v>2230</v>
      </c>
      <c r="D581" s="10">
        <f>IF(C581&gt;0,(C572*D572+C573*D573+C574*D574+C575*D575+C576*D576+C577*D577+C578*D578+C579*D579)/C581,0)</f>
        <v>58418.39971463514</v>
      </c>
      <c r="E581" s="10">
        <f>SUM(E572:E579)</f>
        <v>1951</v>
      </c>
      <c r="F581" s="10">
        <f>IF(E581&gt;0,(E572*F572+E573*F573+E574*F574+E575*F575+E576*F576+E577*F577+E578*F578+E579*F579)/E581,0)</f>
        <v>43753.41773449513</v>
      </c>
      <c r="G581" s="10">
        <f>SUM(G572:G579)</f>
        <v>1665</v>
      </c>
      <c r="H581" s="10">
        <f>IF(G581&gt;0,(G572*H572+G573*H573+G574*H574+G575*H575+G576*H576+G577*H577+G578*H578+G579*H579)/G581,0)</f>
        <v>37011.18056238056</v>
      </c>
      <c r="I581" s="10">
        <f>SUM(I572:I579)</f>
        <v>82</v>
      </c>
      <c r="J581" s="10">
        <f>IF(I581&gt;0,(I572*J572+I573*J573+I574*J574+I575*J575+I576*J576+I577*J577+I578*J578+I579*J579)/I581,0)</f>
        <v>29734.748337028825</v>
      </c>
      <c r="K581" s="10">
        <f>SUM(K572:K579)</f>
        <v>1059</v>
      </c>
      <c r="L581" s="10">
        <f>IF(K581&gt;0,(K572*L572+K573*L573+K574*L574+K575*L575+K576*L576+K577*L577+K578*L578+K579*L579)/K581,0)</f>
        <v>30675.553266374794</v>
      </c>
      <c r="M581" s="10">
        <f>SUM(M572:M579)</f>
        <v>3796</v>
      </c>
      <c r="N581" s="10">
        <f>IF(M581&gt;0,(M572*N572+M573*N573+M574*N574+M575*N575+M576*N576+M577*N577+M578*N578+M579*N579)/M581,0)</f>
        <v>26461</v>
      </c>
      <c r="O581" s="10">
        <f>IF((C581+E581+G581+I581+K581+M581)=SUM(O572:O579),SUM(O572:O579),#VALUE!)</f>
        <v>10783</v>
      </c>
      <c r="P581" s="10">
        <f>IF(O581&gt;0,(O572*P572+O573*P573+O574*P574+O575*P575+O576*P576+O577*P577+O578*P578+O579*P579)/O581,0)</f>
        <v>38266.640199640846</v>
      </c>
      <c r="Q581" s="3" t="s">
        <v>1</v>
      </c>
    </row>
    <row r="582" spans="1:17" ht="12">
      <c r="A582" s="17" t="s">
        <v>38</v>
      </c>
      <c r="B582" s="17" t="s">
        <v>38</v>
      </c>
      <c r="C582" s="17" t="s">
        <v>38</v>
      </c>
      <c r="D582" s="17" t="s">
        <v>38</v>
      </c>
      <c r="E582" s="17" t="s">
        <v>38</v>
      </c>
      <c r="F582" s="17" t="s">
        <v>38</v>
      </c>
      <c r="G582" s="17" t="s">
        <v>38</v>
      </c>
      <c r="H582" s="17" t="s">
        <v>38</v>
      </c>
      <c r="I582" s="17" t="s">
        <v>38</v>
      </c>
      <c r="J582" s="17" t="s">
        <v>38</v>
      </c>
      <c r="K582" s="17" t="s">
        <v>38</v>
      </c>
      <c r="L582" s="17" t="s">
        <v>38</v>
      </c>
      <c r="M582" s="17" t="s">
        <v>38</v>
      </c>
      <c r="N582" s="17" t="s">
        <v>38</v>
      </c>
      <c r="O582" s="17" t="s">
        <v>38</v>
      </c>
      <c r="P582" s="17" t="s">
        <v>38</v>
      </c>
      <c r="Q582" s="3" t="s">
        <v>1</v>
      </c>
    </row>
    <row r="583" ht="12">
      <c r="Q583" s="3" t="s">
        <v>1</v>
      </c>
    </row>
    <row r="584" spans="1:18" ht="12">
      <c r="A584" s="1" t="s">
        <v>53</v>
      </c>
      <c r="B584" s="14" t="s">
        <v>28</v>
      </c>
      <c r="C584" s="10">
        <f aca="true" t="shared" si="186" ref="C584:C591">C296+C309</f>
        <v>563</v>
      </c>
      <c r="D584" s="10">
        <f aca="true" t="shared" si="187" ref="D584:D591">IF(C584&gt;0,((C296*D296)+(C309*D309*9/11))/C584,0)</f>
        <v>54664.40658808332</v>
      </c>
      <c r="E584" s="10">
        <f aca="true" t="shared" si="188" ref="E584:E591">E296+E309</f>
        <v>427</v>
      </c>
      <c r="F584" s="10">
        <f aca="true" t="shared" si="189" ref="F584:F591">IF(E584&gt;0,((E296*F296)+(E309*F309*9/11))/E584,0)</f>
        <v>41697.727485629126</v>
      </c>
      <c r="G584" s="10">
        <f aca="true" t="shared" si="190" ref="G584:G591">G296+G309</f>
        <v>449</v>
      </c>
      <c r="H584" s="10">
        <f aca="true" t="shared" si="191" ref="H584:H591">IF(G584&gt;0,((G296*H296)+(G309*H309*9/11))/G584,0)</f>
        <v>36221.16966997368</v>
      </c>
      <c r="I584" s="10">
        <f aca="true" t="shared" si="192" ref="I584:I591">I296+I309</f>
        <v>55</v>
      </c>
      <c r="J584" s="10">
        <f aca="true" t="shared" si="193" ref="J584:J591">IF(I584&gt;0,((I296*J296)+(I309*J309*9/11))/I584,0)</f>
        <v>24199.654545454545</v>
      </c>
      <c r="K584" s="10">
        <f aca="true" t="shared" si="194" ref="K584:K591">K296+K309</f>
        <v>0</v>
      </c>
      <c r="L584" s="10">
        <f aca="true" t="shared" si="195" ref="L584:L591">IF(K584&gt;0,((K296*L296)+(K309*L309*9/11))/K584,0)</f>
        <v>0</v>
      </c>
      <c r="M584" s="10">
        <f aca="true" t="shared" si="196" ref="M584:M591">M296+M309</f>
        <v>0</v>
      </c>
      <c r="N584" s="10">
        <f aca="true" t="shared" si="197" ref="N584:N591">IF(M584&gt;0,((M296*N296)+(M309*N309*9/11))/M584,0)</f>
        <v>0</v>
      </c>
      <c r="O584" s="10">
        <f aca="true" t="shared" si="198" ref="O584:O591">C584+E584+G584+I584+K584+M584</f>
        <v>1494</v>
      </c>
      <c r="P584" s="10">
        <f aca="true" t="shared" si="199" ref="P584:P591">IF(O584&gt;0,(C584*D584+E584*F584+G584*H584+I584*J584+K584*L584+M584*N584)/O584,0)</f>
        <v>44294.027260557385</v>
      </c>
      <c r="Q584" s="3" t="s">
        <v>1</v>
      </c>
      <c r="R584" s="25"/>
    </row>
    <row r="585" spans="2:18" ht="12">
      <c r="B585" s="14" t="s">
        <v>30</v>
      </c>
      <c r="C585" s="10">
        <f t="shared" si="186"/>
        <v>0</v>
      </c>
      <c r="D585" s="10">
        <f t="shared" si="187"/>
        <v>0</v>
      </c>
      <c r="E585" s="10">
        <f t="shared" si="188"/>
        <v>0</v>
      </c>
      <c r="F585" s="10">
        <f t="shared" si="189"/>
        <v>0</v>
      </c>
      <c r="G585" s="10">
        <f t="shared" si="190"/>
        <v>0</v>
      </c>
      <c r="H585" s="10">
        <f t="shared" si="191"/>
        <v>0</v>
      </c>
      <c r="I585" s="10">
        <f t="shared" si="192"/>
        <v>0</v>
      </c>
      <c r="J585" s="10">
        <f t="shared" si="193"/>
        <v>0</v>
      </c>
      <c r="K585" s="10">
        <f t="shared" si="194"/>
        <v>0</v>
      </c>
      <c r="L585" s="10">
        <f t="shared" si="195"/>
        <v>0</v>
      </c>
      <c r="M585" s="10">
        <f t="shared" si="196"/>
        <v>0</v>
      </c>
      <c r="N585" s="10">
        <f t="shared" si="197"/>
        <v>0</v>
      </c>
      <c r="O585" s="10">
        <f t="shared" si="198"/>
        <v>0</v>
      </c>
      <c r="P585" s="10">
        <f t="shared" si="199"/>
        <v>0</v>
      </c>
      <c r="Q585" s="3" t="s">
        <v>1</v>
      </c>
      <c r="R585" s="25"/>
    </row>
    <row r="586" spans="2:18" ht="12">
      <c r="B586" s="14" t="s">
        <v>31</v>
      </c>
      <c r="C586" s="10">
        <f t="shared" si="186"/>
        <v>110</v>
      </c>
      <c r="D586" s="10">
        <f t="shared" si="187"/>
        <v>50292</v>
      </c>
      <c r="E586" s="10">
        <f t="shared" si="188"/>
        <v>50</v>
      </c>
      <c r="F586" s="10">
        <f t="shared" si="189"/>
        <v>44221</v>
      </c>
      <c r="G586" s="10">
        <f t="shared" si="190"/>
        <v>148</v>
      </c>
      <c r="H586" s="10">
        <f t="shared" si="191"/>
        <v>38655</v>
      </c>
      <c r="I586" s="10">
        <f t="shared" si="192"/>
        <v>69</v>
      </c>
      <c r="J586" s="10">
        <f t="shared" si="193"/>
        <v>32217</v>
      </c>
      <c r="K586" s="10">
        <f t="shared" si="194"/>
        <v>0</v>
      </c>
      <c r="L586" s="10">
        <f t="shared" si="195"/>
        <v>0</v>
      </c>
      <c r="M586" s="10">
        <f t="shared" si="196"/>
        <v>0</v>
      </c>
      <c r="N586" s="10">
        <f t="shared" si="197"/>
        <v>0</v>
      </c>
      <c r="O586" s="10">
        <f t="shared" si="198"/>
        <v>377</v>
      </c>
      <c r="P586" s="10">
        <f t="shared" si="199"/>
        <v>41610.29973474801</v>
      </c>
      <c r="Q586" s="3" t="s">
        <v>1</v>
      </c>
      <c r="R586" s="25"/>
    </row>
    <row r="587" spans="2:18" ht="12">
      <c r="B587" s="14" t="s">
        <v>32</v>
      </c>
      <c r="C587" s="10">
        <f t="shared" si="186"/>
        <v>134</v>
      </c>
      <c r="D587" s="10">
        <f t="shared" si="187"/>
        <v>45037.08955223881</v>
      </c>
      <c r="E587" s="10">
        <f t="shared" si="188"/>
        <v>80</v>
      </c>
      <c r="F587" s="10">
        <f t="shared" si="189"/>
        <v>39835.46590909091</v>
      </c>
      <c r="G587" s="10">
        <f t="shared" si="190"/>
        <v>152</v>
      </c>
      <c r="H587" s="10">
        <f t="shared" si="191"/>
        <v>35652.253588516745</v>
      </c>
      <c r="I587" s="10">
        <f t="shared" si="192"/>
        <v>134</v>
      </c>
      <c r="J587" s="10">
        <f t="shared" si="193"/>
        <v>29639.380597014926</v>
      </c>
      <c r="K587" s="10">
        <f t="shared" si="194"/>
        <v>0</v>
      </c>
      <c r="L587" s="10">
        <f t="shared" si="195"/>
        <v>0</v>
      </c>
      <c r="M587" s="10">
        <f t="shared" si="196"/>
        <v>0</v>
      </c>
      <c r="N587" s="10">
        <f t="shared" si="197"/>
        <v>0</v>
      </c>
      <c r="O587" s="10">
        <f t="shared" si="198"/>
        <v>500</v>
      </c>
      <c r="P587" s="10">
        <f t="shared" si="199"/>
        <v>37225.25363636364</v>
      </c>
      <c r="Q587" s="3" t="s">
        <v>1</v>
      </c>
      <c r="R587" s="25"/>
    </row>
    <row r="588" spans="2:18" ht="12">
      <c r="B588" s="14" t="s">
        <v>33</v>
      </c>
      <c r="C588" s="10">
        <f t="shared" si="186"/>
        <v>85</v>
      </c>
      <c r="D588" s="10">
        <f t="shared" si="187"/>
        <v>44040.330481283425</v>
      </c>
      <c r="E588" s="10">
        <f t="shared" si="188"/>
        <v>61</v>
      </c>
      <c r="F588" s="10">
        <f t="shared" si="189"/>
        <v>39085.40089418778</v>
      </c>
      <c r="G588" s="10">
        <f t="shared" si="190"/>
        <v>149</v>
      </c>
      <c r="H588" s="10">
        <f t="shared" si="191"/>
        <v>33518.607077486275</v>
      </c>
      <c r="I588" s="10">
        <f t="shared" si="192"/>
        <v>104</v>
      </c>
      <c r="J588" s="10">
        <f t="shared" si="193"/>
        <v>27466.284090909092</v>
      </c>
      <c r="K588" s="10">
        <f t="shared" si="194"/>
        <v>0</v>
      </c>
      <c r="L588" s="10">
        <f t="shared" si="195"/>
        <v>0</v>
      </c>
      <c r="M588" s="10">
        <f t="shared" si="196"/>
        <v>0</v>
      </c>
      <c r="N588" s="10">
        <f t="shared" si="197"/>
        <v>0</v>
      </c>
      <c r="O588" s="10">
        <f t="shared" si="198"/>
        <v>399</v>
      </c>
      <c r="P588" s="10">
        <f t="shared" si="199"/>
        <v>35033.59284575074</v>
      </c>
      <c r="Q588" s="3" t="s">
        <v>1</v>
      </c>
      <c r="R588" s="25"/>
    </row>
    <row r="589" spans="2:18" ht="12">
      <c r="B589" s="14" t="s">
        <v>34</v>
      </c>
      <c r="C589" s="10">
        <f t="shared" si="186"/>
        <v>80</v>
      </c>
      <c r="D589" s="10">
        <f t="shared" si="187"/>
        <v>41457.875</v>
      </c>
      <c r="E589" s="10">
        <f t="shared" si="188"/>
        <v>96</v>
      </c>
      <c r="F589" s="10">
        <f t="shared" si="189"/>
        <v>36145.80965909091</v>
      </c>
      <c r="G589" s="10">
        <f t="shared" si="190"/>
        <v>104</v>
      </c>
      <c r="H589" s="10">
        <f t="shared" si="191"/>
        <v>31379.388986013986</v>
      </c>
      <c r="I589" s="10">
        <f t="shared" si="192"/>
        <v>75</v>
      </c>
      <c r="J589" s="10">
        <f t="shared" si="193"/>
        <v>27305.007272727275</v>
      </c>
      <c r="K589" s="10">
        <f t="shared" si="194"/>
        <v>0</v>
      </c>
      <c r="L589" s="10">
        <f t="shared" si="195"/>
        <v>0</v>
      </c>
      <c r="M589" s="10">
        <f t="shared" si="196"/>
        <v>0</v>
      </c>
      <c r="N589" s="10">
        <f t="shared" si="197"/>
        <v>0</v>
      </c>
      <c r="O589" s="10">
        <f t="shared" si="198"/>
        <v>355</v>
      </c>
      <c r="P589" s="10">
        <f t="shared" si="199"/>
        <v>34078.75979513444</v>
      </c>
      <c r="Q589" s="3" t="s">
        <v>1</v>
      </c>
      <c r="R589" s="25"/>
    </row>
    <row r="590" spans="2:18" ht="12">
      <c r="B590" s="14" t="s">
        <v>35</v>
      </c>
      <c r="C590" s="10">
        <f t="shared" si="186"/>
        <v>0</v>
      </c>
      <c r="D590" s="10">
        <f t="shared" si="187"/>
        <v>0</v>
      </c>
      <c r="E590" s="10">
        <f t="shared" si="188"/>
        <v>0</v>
      </c>
      <c r="F590" s="10">
        <f t="shared" si="189"/>
        <v>0</v>
      </c>
      <c r="G590" s="10">
        <f t="shared" si="190"/>
        <v>0</v>
      </c>
      <c r="H590" s="10">
        <f t="shared" si="191"/>
        <v>0</v>
      </c>
      <c r="I590" s="10">
        <f t="shared" si="192"/>
        <v>991</v>
      </c>
      <c r="J590" s="10">
        <f t="shared" si="193"/>
        <v>32440.699201908083</v>
      </c>
      <c r="K590" s="10">
        <f t="shared" si="194"/>
        <v>0</v>
      </c>
      <c r="L590" s="10">
        <f t="shared" si="195"/>
        <v>0</v>
      </c>
      <c r="M590" s="10">
        <f t="shared" si="196"/>
        <v>991</v>
      </c>
      <c r="N590" s="10">
        <f t="shared" si="197"/>
        <v>32440.699201908083</v>
      </c>
      <c r="O590" s="10">
        <f t="shared" si="198"/>
        <v>1982</v>
      </c>
      <c r="P590" s="10">
        <f t="shared" si="199"/>
        <v>32440.699201908083</v>
      </c>
      <c r="Q590" s="3" t="s">
        <v>1</v>
      </c>
      <c r="R590" s="25"/>
    </row>
    <row r="591" spans="2:18" ht="12">
      <c r="B591" s="14" t="s">
        <v>36</v>
      </c>
      <c r="C591" s="10">
        <f t="shared" si="186"/>
        <v>0</v>
      </c>
      <c r="D591" s="10">
        <f t="shared" si="187"/>
        <v>0</v>
      </c>
      <c r="E591" s="10">
        <f t="shared" si="188"/>
        <v>0</v>
      </c>
      <c r="F591" s="10">
        <f t="shared" si="189"/>
        <v>0</v>
      </c>
      <c r="G591" s="10">
        <f t="shared" si="190"/>
        <v>0</v>
      </c>
      <c r="H591" s="10">
        <f t="shared" si="191"/>
        <v>0</v>
      </c>
      <c r="I591" s="10">
        <f t="shared" si="192"/>
        <v>0</v>
      </c>
      <c r="J591" s="10">
        <f t="shared" si="193"/>
        <v>0</v>
      </c>
      <c r="K591" s="10">
        <f t="shared" si="194"/>
        <v>0</v>
      </c>
      <c r="L591" s="10">
        <f t="shared" si="195"/>
        <v>0</v>
      </c>
      <c r="M591" s="10">
        <f t="shared" si="196"/>
        <v>0</v>
      </c>
      <c r="N591" s="10">
        <f t="shared" si="197"/>
        <v>0</v>
      </c>
      <c r="O591" s="10">
        <f t="shared" si="198"/>
        <v>0</v>
      </c>
      <c r="P591" s="10">
        <f t="shared" si="199"/>
        <v>0</v>
      </c>
      <c r="Q591" s="3" t="s">
        <v>1</v>
      </c>
      <c r="R591" s="25"/>
    </row>
    <row r="592" spans="3:17" ht="12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3" t="s">
        <v>1</v>
      </c>
    </row>
    <row r="593" spans="2:17" ht="12">
      <c r="B593" s="14" t="s">
        <v>63</v>
      </c>
      <c r="C593" s="10">
        <f>SUM(C584:C591)</f>
        <v>972</v>
      </c>
      <c r="D593" s="10">
        <f>IF(C593&gt;0,(C584*D584+C585*D585+C586*D586+C587*D587+C588*D588+C589*D589+C590*D590+C591*D591)/C593,0)</f>
        <v>50826.34670781893</v>
      </c>
      <c r="E593" s="10">
        <f>SUM(E584:E591)</f>
        <v>714</v>
      </c>
      <c r="F593" s="10">
        <f>IF(E593&gt;0,(E584*F584+E585*F585+E586*F586+E587*F587+E588*F588+E589*F589+E590*F590+E591*F591)/E593,0)</f>
        <v>40696.112172141584</v>
      </c>
      <c r="G593" s="10">
        <f>SUM(G584:G591)</f>
        <v>1002</v>
      </c>
      <c r="H593" s="10">
        <f>IF(G593&gt;0,(G584*H584+G585*H585+G586*H586+G587*H587+G588*H588+G589*H589+G590*H590+G591*H591)/G593,0)</f>
        <v>35589.93676283796</v>
      </c>
      <c r="I593" s="10">
        <f>SUM(I584:I591)</f>
        <v>1428</v>
      </c>
      <c r="J593" s="10">
        <f>IF(I593&gt;0,(I584*J584+I585*J585+I586*J586+I587*J587+I588*J588+I589*J589+I590*J590+I591*J591)/I593,0)</f>
        <v>31217.600140056024</v>
      </c>
      <c r="K593" s="10">
        <f>SUM(K584:K591)</f>
        <v>0</v>
      </c>
      <c r="L593" s="10">
        <f>IF(K593&gt;0,(K584*L584+K585*L585+K586*L586+K587*L587+K588*L588+K589*L589+K590*L590+K591*L591)/K593,0)</f>
        <v>0</v>
      </c>
      <c r="M593" s="10">
        <f>SUM(M584:M591)</f>
        <v>991</v>
      </c>
      <c r="N593" s="10">
        <f>IF(M593&gt;0,(M584*N584+M585*N585+M586*N586+M587*N587+M588*N588+M589*N589+M590*N590+M591*N591)/M593,0)</f>
        <v>32440.699201908083</v>
      </c>
      <c r="O593" s="10">
        <f>IF((C593+E593+G593+I593+K593+M593)=SUM(O584:O591),SUM(O584:O591),#VALUE!)</f>
        <v>5107</v>
      </c>
      <c r="P593" s="10">
        <f>IF(O593&gt;0,(O584*P584+O585*P585+O586*P586+O587*P587+O588*P588+O589*P589+O590*P590+O591*P591)/O593,0)</f>
        <v>37370.04418178258</v>
      </c>
      <c r="Q593" s="3" t="s">
        <v>1</v>
      </c>
    </row>
    <row r="594" spans="1:17" ht="12">
      <c r="A594" s="17" t="s">
        <v>38</v>
      </c>
      <c r="B594" s="17" t="s">
        <v>38</v>
      </c>
      <c r="C594" s="17" t="s">
        <v>38</v>
      </c>
      <c r="D594" s="17" t="s">
        <v>38</v>
      </c>
      <c r="E594" s="17" t="s">
        <v>38</v>
      </c>
      <c r="F594" s="17" t="s">
        <v>38</v>
      </c>
      <c r="G594" s="17" t="s">
        <v>38</v>
      </c>
      <c r="H594" s="17" t="s">
        <v>38</v>
      </c>
      <c r="I594" s="17" t="s">
        <v>38</v>
      </c>
      <c r="J594" s="17" t="s">
        <v>38</v>
      </c>
      <c r="K594" s="17" t="s">
        <v>38</v>
      </c>
      <c r="L594" s="17" t="s">
        <v>38</v>
      </c>
      <c r="M594" s="17" t="s">
        <v>38</v>
      </c>
      <c r="N594" s="17" t="s">
        <v>38</v>
      </c>
      <c r="O594" s="17" t="s">
        <v>38</v>
      </c>
      <c r="P594" s="17" t="s">
        <v>38</v>
      </c>
      <c r="Q594" s="3" t="s">
        <v>1</v>
      </c>
    </row>
    <row r="595" ht="12">
      <c r="Q595" s="3" t="s">
        <v>1</v>
      </c>
    </row>
    <row r="596" spans="1:17" ht="12">
      <c r="A596" s="1" t="s">
        <v>54</v>
      </c>
      <c r="B596" s="14" t="s">
        <v>28</v>
      </c>
      <c r="C596" s="10">
        <f aca="true" t="shared" si="200" ref="C596:C603">C325+C338</f>
        <v>412</v>
      </c>
      <c r="D596" s="10">
        <f aca="true" t="shared" si="201" ref="D596:D603">IF(C596&gt;0,((C325*D325)+(C338*D338*9/11))/C596,0)</f>
        <v>58048.22683142101</v>
      </c>
      <c r="E596" s="10">
        <f aca="true" t="shared" si="202" ref="E596:E603">E325+E338</f>
        <v>343</v>
      </c>
      <c r="F596" s="10">
        <f aca="true" t="shared" si="203" ref="F596:F603">IF(E596&gt;0,((E325*F325)+(E338*F338*9/11))/E596,0)</f>
        <v>42985.53935860058</v>
      </c>
      <c r="G596" s="10">
        <f aca="true" t="shared" si="204" ref="G596:G603">G325+G338</f>
        <v>213</v>
      </c>
      <c r="H596" s="10">
        <f aca="true" t="shared" si="205" ref="H596:H603">IF(G596&gt;0,((G325*H325)+(G338*H338*9/11))/G596,0)</f>
        <v>38258.72300469484</v>
      </c>
      <c r="I596" s="10">
        <f aca="true" t="shared" si="206" ref="I596:I603">I325+I338</f>
        <v>63</v>
      </c>
      <c r="J596" s="10">
        <f aca="true" t="shared" si="207" ref="J596:J603">IF(I596&gt;0,((I325*J325)+(I338*J338*9/11))/I596,0)</f>
        <v>25717.365079365078</v>
      </c>
      <c r="K596" s="10">
        <f aca="true" t="shared" si="208" ref="K596:K603">K325+K338</f>
        <v>28</v>
      </c>
      <c r="L596" s="10">
        <f aca="true" t="shared" si="209" ref="L596:L603">IF(K596&gt;0,((K325*L325)+(K338*L338*9/11))/K596,0)</f>
        <v>36274.857142857145</v>
      </c>
      <c r="M596" s="10">
        <f aca="true" t="shared" si="210" ref="M596:M603">M325+M338</f>
        <v>0</v>
      </c>
      <c r="N596" s="10">
        <f aca="true" t="shared" si="211" ref="N596:N603">IF(M596&gt;0,((M325*N325)+(M338*N338*9/11))/M596,0)</f>
        <v>0</v>
      </c>
      <c r="O596" s="10">
        <f aca="true" t="shared" si="212" ref="O596:O603">C596+E596+G596+I596+K596+M596</f>
        <v>1059</v>
      </c>
      <c r="P596" s="10">
        <f aca="true" t="shared" si="213" ref="P596:P603">IF(O596&gt;0,(C596*D596+E596*F596+G596*H596+I596*J596+K596*L596+M596*N596)/O596,0)</f>
        <v>46690.186453772854</v>
      </c>
      <c r="Q596" s="3" t="s">
        <v>1</v>
      </c>
    </row>
    <row r="597" spans="2:17" ht="12">
      <c r="B597" s="14" t="s">
        <v>30</v>
      </c>
      <c r="C597" s="10">
        <f t="shared" si="200"/>
        <v>312</v>
      </c>
      <c r="D597" s="10">
        <f t="shared" si="201"/>
        <v>59929.506993006995</v>
      </c>
      <c r="E597" s="10">
        <f t="shared" si="202"/>
        <v>225</v>
      </c>
      <c r="F597" s="10">
        <f t="shared" si="203"/>
        <v>44089.666666666664</v>
      </c>
      <c r="G597" s="10">
        <f t="shared" si="204"/>
        <v>207</v>
      </c>
      <c r="H597" s="10">
        <f t="shared" si="205"/>
        <v>37680.14975845411</v>
      </c>
      <c r="I597" s="10">
        <f t="shared" si="206"/>
        <v>54</v>
      </c>
      <c r="J597" s="10">
        <f t="shared" si="207"/>
        <v>21706.023569023568</v>
      </c>
      <c r="K597" s="10">
        <f t="shared" si="208"/>
        <v>48</v>
      </c>
      <c r="L597" s="10">
        <f t="shared" si="209"/>
        <v>33051.217803030304</v>
      </c>
      <c r="M597" s="10">
        <f t="shared" si="210"/>
        <v>0</v>
      </c>
      <c r="N597" s="10">
        <f t="shared" si="211"/>
        <v>0</v>
      </c>
      <c r="O597" s="10">
        <f t="shared" si="212"/>
        <v>846</v>
      </c>
      <c r="P597" s="10">
        <f t="shared" si="213"/>
        <v>46307.98570814528</v>
      </c>
      <c r="Q597" s="3" t="s">
        <v>1</v>
      </c>
    </row>
    <row r="598" spans="2:17" ht="12">
      <c r="B598" s="14" t="s">
        <v>31</v>
      </c>
      <c r="C598" s="10">
        <f t="shared" si="200"/>
        <v>71</v>
      </c>
      <c r="D598" s="10">
        <f t="shared" si="201"/>
        <v>46744</v>
      </c>
      <c r="E598" s="10">
        <f t="shared" si="202"/>
        <v>74</v>
      </c>
      <c r="F598" s="10">
        <f t="shared" si="203"/>
        <v>38556</v>
      </c>
      <c r="G598" s="10">
        <f t="shared" si="204"/>
        <v>77</v>
      </c>
      <c r="H598" s="10">
        <f t="shared" si="205"/>
        <v>32642.14285714286</v>
      </c>
      <c r="I598" s="10">
        <f t="shared" si="206"/>
        <v>26</v>
      </c>
      <c r="J598" s="10">
        <f t="shared" si="207"/>
        <v>25680</v>
      </c>
      <c r="K598" s="10">
        <f t="shared" si="208"/>
        <v>1</v>
      </c>
      <c r="L598" s="10">
        <f t="shared" si="209"/>
        <v>17340</v>
      </c>
      <c r="M598" s="10">
        <f t="shared" si="210"/>
        <v>0</v>
      </c>
      <c r="N598" s="10">
        <f t="shared" si="211"/>
        <v>0</v>
      </c>
      <c r="O598" s="10">
        <f t="shared" si="212"/>
        <v>249</v>
      </c>
      <c r="P598" s="10">
        <f t="shared" si="213"/>
        <v>37632.26104417671</v>
      </c>
      <c r="Q598" s="3" t="s">
        <v>1</v>
      </c>
    </row>
    <row r="599" spans="2:17" ht="12">
      <c r="B599" s="14" t="s">
        <v>32</v>
      </c>
      <c r="C599" s="10">
        <f t="shared" si="200"/>
        <v>0</v>
      </c>
      <c r="D599" s="10">
        <f t="shared" si="201"/>
        <v>0</v>
      </c>
      <c r="E599" s="10">
        <f t="shared" si="202"/>
        <v>0</v>
      </c>
      <c r="F599" s="10">
        <f t="shared" si="203"/>
        <v>0</v>
      </c>
      <c r="G599" s="10">
        <f t="shared" si="204"/>
        <v>0</v>
      </c>
      <c r="H599" s="10">
        <f t="shared" si="205"/>
        <v>0</v>
      </c>
      <c r="I599" s="10">
        <f t="shared" si="206"/>
        <v>0</v>
      </c>
      <c r="J599" s="10">
        <f t="shared" si="207"/>
        <v>0</v>
      </c>
      <c r="K599" s="10">
        <f t="shared" si="208"/>
        <v>0</v>
      </c>
      <c r="L599" s="10">
        <f t="shared" si="209"/>
        <v>0</v>
      </c>
      <c r="M599" s="10">
        <f t="shared" si="210"/>
        <v>0</v>
      </c>
      <c r="N599" s="10">
        <f t="shared" si="211"/>
        <v>0</v>
      </c>
      <c r="O599" s="10">
        <f t="shared" si="212"/>
        <v>0</v>
      </c>
      <c r="P599" s="10">
        <f t="shared" si="213"/>
        <v>0</v>
      </c>
      <c r="Q599" s="3" t="s">
        <v>1</v>
      </c>
    </row>
    <row r="600" spans="2:17" ht="12">
      <c r="B600" s="14" t="s">
        <v>33</v>
      </c>
      <c r="C600" s="10">
        <f t="shared" si="200"/>
        <v>247</v>
      </c>
      <c r="D600" s="10">
        <f t="shared" si="201"/>
        <v>47117.3949208686</v>
      </c>
      <c r="E600" s="10">
        <f t="shared" si="202"/>
        <v>258</v>
      </c>
      <c r="F600" s="10">
        <f t="shared" si="203"/>
        <v>40400.77801268499</v>
      </c>
      <c r="G600" s="10">
        <f t="shared" si="204"/>
        <v>260</v>
      </c>
      <c r="H600" s="10">
        <f t="shared" si="205"/>
        <v>31928.31923076923</v>
      </c>
      <c r="I600" s="10">
        <f t="shared" si="206"/>
        <v>100</v>
      </c>
      <c r="J600" s="10">
        <f t="shared" si="207"/>
        <v>25260.61090909091</v>
      </c>
      <c r="K600" s="10">
        <f t="shared" si="208"/>
        <v>26</v>
      </c>
      <c r="L600" s="10">
        <f t="shared" si="209"/>
        <v>28803.91958041958</v>
      </c>
      <c r="M600" s="10">
        <f t="shared" si="210"/>
        <v>0</v>
      </c>
      <c r="N600" s="10">
        <f t="shared" si="211"/>
        <v>0</v>
      </c>
      <c r="O600" s="10">
        <f t="shared" si="212"/>
        <v>891</v>
      </c>
      <c r="P600" s="10">
        <f t="shared" si="213"/>
        <v>37752.77583920008</v>
      </c>
      <c r="Q600" s="3" t="s">
        <v>1</v>
      </c>
    </row>
    <row r="601" spans="2:17" ht="12">
      <c r="B601" s="14" t="s">
        <v>34</v>
      </c>
      <c r="C601" s="10">
        <f t="shared" si="200"/>
        <v>139</v>
      </c>
      <c r="D601" s="10">
        <f t="shared" si="201"/>
        <v>44458.676258992804</v>
      </c>
      <c r="E601" s="10">
        <f t="shared" si="202"/>
        <v>146</v>
      </c>
      <c r="F601" s="10">
        <f t="shared" si="203"/>
        <v>37803.33872976339</v>
      </c>
      <c r="G601" s="10">
        <f t="shared" si="204"/>
        <v>144</v>
      </c>
      <c r="H601" s="10">
        <f t="shared" si="205"/>
        <v>32221.802398989897</v>
      </c>
      <c r="I601" s="10">
        <f t="shared" si="206"/>
        <v>65</v>
      </c>
      <c r="J601" s="10">
        <f t="shared" si="207"/>
        <v>25662.486713286715</v>
      </c>
      <c r="K601" s="10">
        <f t="shared" si="208"/>
        <v>9</v>
      </c>
      <c r="L601" s="10">
        <f t="shared" si="209"/>
        <v>21705</v>
      </c>
      <c r="M601" s="10">
        <f t="shared" si="210"/>
        <v>0</v>
      </c>
      <c r="N601" s="10">
        <f t="shared" si="211"/>
        <v>0</v>
      </c>
      <c r="O601" s="10">
        <f t="shared" si="212"/>
        <v>503</v>
      </c>
      <c r="P601" s="10">
        <f t="shared" si="213"/>
        <v>36187.6533526116</v>
      </c>
      <c r="Q601" s="3" t="s">
        <v>1</v>
      </c>
    </row>
    <row r="602" spans="2:17" ht="12">
      <c r="B602" s="14" t="s">
        <v>35</v>
      </c>
      <c r="C602" s="10">
        <f t="shared" si="200"/>
        <v>37</v>
      </c>
      <c r="D602" s="10">
        <f t="shared" si="201"/>
        <v>41574.73464373464</v>
      </c>
      <c r="E602" s="10">
        <f t="shared" si="202"/>
        <v>46</v>
      </c>
      <c r="F602" s="10">
        <f t="shared" si="203"/>
        <v>33854.466403162056</v>
      </c>
      <c r="G602" s="10">
        <f t="shared" si="204"/>
        <v>22</v>
      </c>
      <c r="H602" s="10">
        <f t="shared" si="205"/>
        <v>29942.30578512397</v>
      </c>
      <c r="I602" s="10">
        <f t="shared" si="206"/>
        <v>730</v>
      </c>
      <c r="J602" s="10">
        <f t="shared" si="207"/>
        <v>26635.458530510587</v>
      </c>
      <c r="K602" s="10">
        <f t="shared" si="208"/>
        <v>691</v>
      </c>
      <c r="L602" s="10">
        <f t="shared" si="209"/>
        <v>29327.149980265756</v>
      </c>
      <c r="M602" s="10">
        <f t="shared" si="210"/>
        <v>0</v>
      </c>
      <c r="N602" s="10">
        <f t="shared" si="211"/>
        <v>0</v>
      </c>
      <c r="O602" s="10">
        <f t="shared" si="212"/>
        <v>1526</v>
      </c>
      <c r="P602" s="10">
        <f t="shared" si="213"/>
        <v>28481.81305850113</v>
      </c>
      <c r="Q602" s="3" t="s">
        <v>1</v>
      </c>
    </row>
    <row r="603" spans="2:17" ht="12">
      <c r="B603" s="14" t="s">
        <v>36</v>
      </c>
      <c r="C603" s="10">
        <f t="shared" si="200"/>
        <v>0</v>
      </c>
      <c r="D603" s="10">
        <f t="shared" si="201"/>
        <v>0</v>
      </c>
      <c r="E603" s="10">
        <f t="shared" si="202"/>
        <v>0</v>
      </c>
      <c r="F603" s="10">
        <f t="shared" si="203"/>
        <v>0</v>
      </c>
      <c r="G603" s="10">
        <f t="shared" si="204"/>
        <v>0</v>
      </c>
      <c r="H603" s="10">
        <f t="shared" si="205"/>
        <v>0</v>
      </c>
      <c r="I603" s="10">
        <f t="shared" si="206"/>
        <v>0</v>
      </c>
      <c r="J603" s="10">
        <f t="shared" si="207"/>
        <v>0</v>
      </c>
      <c r="K603" s="10">
        <f t="shared" si="208"/>
        <v>0</v>
      </c>
      <c r="L603" s="10">
        <f t="shared" si="209"/>
        <v>0</v>
      </c>
      <c r="M603" s="10">
        <f t="shared" si="210"/>
        <v>0</v>
      </c>
      <c r="N603" s="10">
        <f t="shared" si="211"/>
        <v>0</v>
      </c>
      <c r="O603" s="10">
        <f t="shared" si="212"/>
        <v>0</v>
      </c>
      <c r="P603" s="10">
        <f t="shared" si="213"/>
        <v>0</v>
      </c>
      <c r="Q603" s="3" t="s">
        <v>1</v>
      </c>
    </row>
    <row r="604" spans="3:17" ht="12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3" t="s">
        <v>1</v>
      </c>
    </row>
    <row r="605" spans="2:17" ht="12">
      <c r="B605" s="14" t="s">
        <v>63</v>
      </c>
      <c r="C605" s="10">
        <f>SUM(C596:C603)</f>
        <v>1218</v>
      </c>
      <c r="D605" s="10">
        <f>IF(C605&gt;0,(C596*D596+C597*D597+C598*D598+C599*D599+C600*D600+C601*D601+C602*D602+C603*D603)/C605,0)</f>
        <v>53603.21622630244</v>
      </c>
      <c r="E605" s="10">
        <f>SUM(E596:E603)</f>
        <v>1092</v>
      </c>
      <c r="F605" s="10">
        <f>IF(E605&gt;0,(E596*F596+E597*F597+E598*F598+E599*F599+E600*F600+E601*F601+E602*F602+E603*F603)/E605,0)</f>
        <v>41224.681901431904</v>
      </c>
      <c r="G605" s="10">
        <f>SUM(G596:G603)</f>
        <v>923</v>
      </c>
      <c r="H605" s="10">
        <f>IF(G605&gt;0,(G596*H596+G597*H597+G598*H598+G599*H599+G600*H600+G601*H601+G602*H602+G603*H603)/G605,0)</f>
        <v>34737.13680685512</v>
      </c>
      <c r="I605" s="10">
        <f>SUM(I596:I603)</f>
        <v>1038</v>
      </c>
      <c r="J605" s="10">
        <f>IF(I605&gt;0,(I596*J596+I597*J597+I598*J598+I599*J599+I600*J600+I601*J601+I602*J602+I603*J603)/I605,0)</f>
        <v>26105.97950604309</v>
      </c>
      <c r="K605" s="10">
        <f>SUM(K596:K603)</f>
        <v>803</v>
      </c>
      <c r="L605" s="10">
        <f>IF(K605&gt;0,(K596*L596+K597*L597+K598*L598+K599*L599+K600*L600+K601*L601+K602*L602+K603*L603)/K605,0)</f>
        <v>29674.722291407223</v>
      </c>
      <c r="M605" s="10">
        <f>SUM(M596:M603)</f>
        <v>0</v>
      </c>
      <c r="N605" s="10">
        <f>IF(M605&gt;0,(M596*N596+M597*N597+M598*N598+M599*N599+M600*N600+M601*N601+M602*N602+M603*N603)/M605,0)</f>
        <v>0</v>
      </c>
      <c r="O605" s="10">
        <f>IF((C605+E605+G605+I605+K605+M605)=SUM(O596:O603),SUM(O596:O603),#VALUE!)</f>
        <v>5074</v>
      </c>
      <c r="P605" s="10">
        <f>IF(O605&gt;0,(O596*P596+O597*P597+O598*P598+O599*P599+O600*P600+O601*P601+O602*P602+O603*P603)/O605,0)</f>
        <v>38095.24162396531</v>
      </c>
      <c r="Q605" s="3" t="s">
        <v>1</v>
      </c>
    </row>
    <row r="606" spans="1:17" ht="12">
      <c r="A606" s="17" t="s">
        <v>38</v>
      </c>
      <c r="B606" s="17" t="s">
        <v>38</v>
      </c>
      <c r="C606" s="17" t="s">
        <v>38</v>
      </c>
      <c r="D606" s="17" t="s">
        <v>38</v>
      </c>
      <c r="E606" s="17" t="s">
        <v>38</v>
      </c>
      <c r="F606" s="17" t="s">
        <v>38</v>
      </c>
      <c r="G606" s="17" t="s">
        <v>38</v>
      </c>
      <c r="H606" s="17" t="s">
        <v>38</v>
      </c>
      <c r="I606" s="17" t="s">
        <v>38</v>
      </c>
      <c r="J606" s="17" t="s">
        <v>38</v>
      </c>
      <c r="K606" s="17" t="s">
        <v>38</v>
      </c>
      <c r="L606" s="17" t="s">
        <v>38</v>
      </c>
      <c r="M606" s="17" t="s">
        <v>38</v>
      </c>
      <c r="N606" s="17" t="s">
        <v>38</v>
      </c>
      <c r="O606" s="17" t="s">
        <v>38</v>
      </c>
      <c r="P606" s="17" t="s">
        <v>38</v>
      </c>
      <c r="Q606" s="3" t="s">
        <v>1</v>
      </c>
    </row>
    <row r="607" ht="12">
      <c r="Q607" s="3" t="s">
        <v>1</v>
      </c>
    </row>
    <row r="608" spans="1:17" ht="12">
      <c r="A608" s="1" t="s">
        <v>55</v>
      </c>
      <c r="B608" s="14" t="s">
        <v>28</v>
      </c>
      <c r="C608" s="10">
        <f aca="true" t="shared" si="214" ref="C608:C615">C355+C368</f>
        <v>546</v>
      </c>
      <c r="D608" s="10">
        <f aca="true" t="shared" si="215" ref="D608:D615">IF(C608&gt;0,((C355*D355)+(C368*D368*9/11))/C608,0)</f>
        <v>56389.656343656345</v>
      </c>
      <c r="E608" s="10">
        <f aca="true" t="shared" si="216" ref="E608:E615">E355+E368</f>
        <v>323</v>
      </c>
      <c r="F608" s="10">
        <f aca="true" t="shared" si="217" ref="F608:F615">IF(E608&gt;0,((E355*F355)+(E368*F368*9/11))/E608,0)</f>
        <v>41927.94258373206</v>
      </c>
      <c r="G608" s="10">
        <f aca="true" t="shared" si="218" ref="G608:G615">G355+G368</f>
        <v>172</v>
      </c>
      <c r="H608" s="10">
        <f aca="true" t="shared" si="219" ref="H608:H615">IF(G608&gt;0,((G355*H355)+(G368*H368*9/11))/G608,0)</f>
        <v>36996.836152219876</v>
      </c>
      <c r="I608" s="10">
        <f aca="true" t="shared" si="220" ref="I608:I615">I355+I368</f>
        <v>53</v>
      </c>
      <c r="J608" s="10">
        <f aca="true" t="shared" si="221" ref="J608:J615">IF(I608&gt;0,((I355*J355)+(I368*J368*9/11))/I608,0)</f>
        <v>25861.94168096055</v>
      </c>
      <c r="K608" s="10">
        <f aca="true" t="shared" si="222" ref="K608:K615">K355+K368</f>
        <v>14</v>
      </c>
      <c r="L608" s="10">
        <f aca="true" t="shared" si="223" ref="L608:L615">IF(K608&gt;0,((K355*L355)+(K368*L368*9/11))/K608,0)</f>
        <v>34842.26623376623</v>
      </c>
      <c r="M608" s="10">
        <f aca="true" t="shared" si="224" ref="M608:M615">M355+M368</f>
        <v>0</v>
      </c>
      <c r="N608" s="10">
        <f aca="true" t="shared" si="225" ref="N608:N615">IF(M608&gt;0,((M355*N355)+(M368*N368*9/11))/M608,0)</f>
        <v>0</v>
      </c>
      <c r="O608" s="10">
        <f aca="true" t="shared" si="226" ref="O608:O615">C608+E608+G608+I608+K608+M608</f>
        <v>1108</v>
      </c>
      <c r="P608" s="10">
        <f aca="true" t="shared" si="227" ref="P608:P615">IF(O608&gt;0,(C608*D608+E608*F608+G608*H608+I608*J608+K608*L608+M608*N608)/O608,0)</f>
        <v>47430.873892353135</v>
      </c>
      <c r="Q608" s="3" t="s">
        <v>1</v>
      </c>
    </row>
    <row r="609" spans="2:17" ht="12">
      <c r="B609" s="14" t="s">
        <v>30</v>
      </c>
      <c r="C609" s="10">
        <f t="shared" si="214"/>
        <v>250</v>
      </c>
      <c r="D609" s="10">
        <f t="shared" si="215"/>
        <v>55047.42545454545</v>
      </c>
      <c r="E609" s="10">
        <f t="shared" si="216"/>
        <v>196</v>
      </c>
      <c r="F609" s="10">
        <f t="shared" si="217"/>
        <v>42537.07606679035</v>
      </c>
      <c r="G609" s="10">
        <f t="shared" si="218"/>
        <v>227</v>
      </c>
      <c r="H609" s="10">
        <f t="shared" si="219"/>
        <v>36391.02442931518</v>
      </c>
      <c r="I609" s="10">
        <f t="shared" si="220"/>
        <v>66</v>
      </c>
      <c r="J609" s="10">
        <f t="shared" si="221"/>
        <v>23796.046831955922</v>
      </c>
      <c r="K609" s="10">
        <f t="shared" si="222"/>
        <v>0</v>
      </c>
      <c r="L609" s="10">
        <f t="shared" si="223"/>
        <v>0</v>
      </c>
      <c r="M609" s="10">
        <f t="shared" si="224"/>
        <v>0</v>
      </c>
      <c r="N609" s="10">
        <f t="shared" si="225"/>
        <v>0</v>
      </c>
      <c r="O609" s="10">
        <f t="shared" si="226"/>
        <v>739</v>
      </c>
      <c r="P609" s="10">
        <f t="shared" si="227"/>
        <v>43207.61151433141</v>
      </c>
      <c r="Q609" s="3" t="s">
        <v>1</v>
      </c>
    </row>
    <row r="610" spans="2:17" ht="12">
      <c r="B610" s="14" t="s">
        <v>31</v>
      </c>
      <c r="C610" s="10">
        <f t="shared" si="214"/>
        <v>492</v>
      </c>
      <c r="D610" s="10">
        <f t="shared" si="215"/>
        <v>50291.69660014782</v>
      </c>
      <c r="E610" s="10">
        <f t="shared" si="216"/>
        <v>392</v>
      </c>
      <c r="F610" s="10">
        <f t="shared" si="217"/>
        <v>43664.493506493505</v>
      </c>
      <c r="G610" s="10">
        <f t="shared" si="218"/>
        <v>466</v>
      </c>
      <c r="H610" s="10">
        <f t="shared" si="219"/>
        <v>31477.049551307064</v>
      </c>
      <c r="I610" s="10">
        <f t="shared" si="220"/>
        <v>185</v>
      </c>
      <c r="J610" s="10">
        <f t="shared" si="221"/>
        <v>25003.41769041769</v>
      </c>
      <c r="K610" s="10">
        <f t="shared" si="222"/>
        <v>0</v>
      </c>
      <c r="L610" s="10">
        <f t="shared" si="223"/>
        <v>0</v>
      </c>
      <c r="M610" s="10">
        <f t="shared" si="224"/>
        <v>0</v>
      </c>
      <c r="N610" s="10">
        <f t="shared" si="225"/>
        <v>0</v>
      </c>
      <c r="O610" s="10">
        <f t="shared" si="226"/>
        <v>1535</v>
      </c>
      <c r="P610" s="10">
        <f t="shared" si="227"/>
        <v>39839.696120817294</v>
      </c>
      <c r="Q610" s="3" t="s">
        <v>1</v>
      </c>
    </row>
    <row r="611" spans="2:17" ht="12">
      <c r="B611" s="14" t="s">
        <v>32</v>
      </c>
      <c r="C611" s="10">
        <f t="shared" si="214"/>
        <v>342</v>
      </c>
      <c r="D611" s="10">
        <f t="shared" si="215"/>
        <v>48977.83705475811</v>
      </c>
      <c r="E611" s="10">
        <f t="shared" si="216"/>
        <v>200</v>
      </c>
      <c r="F611" s="10">
        <f t="shared" si="217"/>
        <v>38980.77954545455</v>
      </c>
      <c r="G611" s="10">
        <f t="shared" si="218"/>
        <v>259</v>
      </c>
      <c r="H611" s="10">
        <f t="shared" si="219"/>
        <v>32876.40610740611</v>
      </c>
      <c r="I611" s="10">
        <f t="shared" si="220"/>
        <v>52</v>
      </c>
      <c r="J611" s="10">
        <f t="shared" si="221"/>
        <v>23743.772727272728</v>
      </c>
      <c r="K611" s="10">
        <f t="shared" si="222"/>
        <v>0</v>
      </c>
      <c r="L611" s="10">
        <f t="shared" si="223"/>
        <v>0</v>
      </c>
      <c r="M611" s="10">
        <f t="shared" si="224"/>
        <v>0</v>
      </c>
      <c r="N611" s="10">
        <f t="shared" si="225"/>
        <v>0</v>
      </c>
      <c r="O611" s="10">
        <f t="shared" si="226"/>
        <v>853</v>
      </c>
      <c r="P611" s="10">
        <f t="shared" si="227"/>
        <v>40206.61376958329</v>
      </c>
      <c r="Q611" s="3" t="s">
        <v>1</v>
      </c>
    </row>
    <row r="612" spans="2:17" ht="12">
      <c r="B612" s="14" t="s">
        <v>33</v>
      </c>
      <c r="C612" s="10">
        <f t="shared" si="214"/>
        <v>104</v>
      </c>
      <c r="D612" s="10">
        <f t="shared" si="215"/>
        <v>43212.93006993007</v>
      </c>
      <c r="E612" s="10">
        <f t="shared" si="216"/>
        <v>54</v>
      </c>
      <c r="F612" s="10">
        <f t="shared" si="217"/>
        <v>38796.10774410774</v>
      </c>
      <c r="G612" s="10">
        <f t="shared" si="218"/>
        <v>45</v>
      </c>
      <c r="H612" s="10">
        <f t="shared" si="219"/>
        <v>31531.226262626264</v>
      </c>
      <c r="I612" s="10">
        <f t="shared" si="220"/>
        <v>16</v>
      </c>
      <c r="J612" s="10">
        <f t="shared" si="221"/>
        <v>24055.704545454544</v>
      </c>
      <c r="K612" s="10">
        <f t="shared" si="222"/>
        <v>0</v>
      </c>
      <c r="L612" s="10">
        <f t="shared" si="223"/>
        <v>0</v>
      </c>
      <c r="M612" s="10">
        <f t="shared" si="224"/>
        <v>0</v>
      </c>
      <c r="N612" s="10">
        <f t="shared" si="225"/>
        <v>0</v>
      </c>
      <c r="O612" s="10">
        <f t="shared" si="226"/>
        <v>219</v>
      </c>
      <c r="P612" s="10">
        <f t="shared" si="227"/>
        <v>38323.88584474886</v>
      </c>
      <c r="Q612" s="3" t="s">
        <v>1</v>
      </c>
    </row>
    <row r="613" spans="2:17" ht="12">
      <c r="B613" s="14" t="s">
        <v>34</v>
      </c>
      <c r="C613" s="10">
        <f t="shared" si="214"/>
        <v>0</v>
      </c>
      <c r="D613" s="10">
        <f t="shared" si="215"/>
        <v>0</v>
      </c>
      <c r="E613" s="10">
        <f t="shared" si="216"/>
        <v>0</v>
      </c>
      <c r="F613" s="10">
        <f t="shared" si="217"/>
        <v>0</v>
      </c>
      <c r="G613" s="10">
        <f t="shared" si="218"/>
        <v>0</v>
      </c>
      <c r="H613" s="10">
        <f t="shared" si="219"/>
        <v>0</v>
      </c>
      <c r="I613" s="10">
        <f t="shared" si="220"/>
        <v>0</v>
      </c>
      <c r="J613" s="10">
        <f t="shared" si="221"/>
        <v>0</v>
      </c>
      <c r="K613" s="10">
        <f t="shared" si="222"/>
        <v>0</v>
      </c>
      <c r="L613" s="10">
        <f t="shared" si="223"/>
        <v>0</v>
      </c>
      <c r="M613" s="10">
        <f t="shared" si="224"/>
        <v>0</v>
      </c>
      <c r="N613" s="10">
        <f t="shared" si="225"/>
        <v>0</v>
      </c>
      <c r="O613" s="10">
        <f t="shared" si="226"/>
        <v>0</v>
      </c>
      <c r="P613" s="10">
        <f t="shared" si="227"/>
        <v>0</v>
      </c>
      <c r="Q613" s="3" t="s">
        <v>1</v>
      </c>
    </row>
    <row r="614" spans="2:17" ht="12">
      <c r="B614" s="14" t="s">
        <v>35</v>
      </c>
      <c r="C614" s="10">
        <f t="shared" si="214"/>
        <v>144</v>
      </c>
      <c r="D614" s="10">
        <f t="shared" si="215"/>
        <v>40623.04671717172</v>
      </c>
      <c r="E614" s="10">
        <f t="shared" si="216"/>
        <v>513</v>
      </c>
      <c r="F614" s="10">
        <f t="shared" si="217"/>
        <v>34619.63494595073</v>
      </c>
      <c r="G614" s="10">
        <f t="shared" si="218"/>
        <v>355</v>
      </c>
      <c r="H614" s="10">
        <f t="shared" si="219"/>
        <v>29872.5423815621</v>
      </c>
      <c r="I614" s="10">
        <f t="shared" si="220"/>
        <v>441</v>
      </c>
      <c r="J614" s="10">
        <f t="shared" si="221"/>
        <v>24509.368583797157</v>
      </c>
      <c r="K614" s="10">
        <f t="shared" si="222"/>
        <v>3</v>
      </c>
      <c r="L614" s="10">
        <f t="shared" si="223"/>
        <v>21300</v>
      </c>
      <c r="M614" s="10">
        <f t="shared" si="224"/>
        <v>5</v>
      </c>
      <c r="N614" s="10">
        <f t="shared" si="225"/>
        <v>22097.563636363637</v>
      </c>
      <c r="O614" s="10">
        <f t="shared" si="226"/>
        <v>1461</v>
      </c>
      <c r="P614" s="10">
        <f t="shared" si="227"/>
        <v>30935.909215356853</v>
      </c>
      <c r="Q614" s="3" t="s">
        <v>1</v>
      </c>
    </row>
    <row r="615" spans="2:17" ht="12">
      <c r="B615" s="14" t="s">
        <v>36</v>
      </c>
      <c r="C615" s="10">
        <f t="shared" si="214"/>
        <v>0</v>
      </c>
      <c r="D615" s="10">
        <f t="shared" si="215"/>
        <v>0</v>
      </c>
      <c r="E615" s="10">
        <f t="shared" si="216"/>
        <v>0</v>
      </c>
      <c r="F615" s="10">
        <f t="shared" si="217"/>
        <v>0</v>
      </c>
      <c r="G615" s="10">
        <f t="shared" si="218"/>
        <v>0</v>
      </c>
      <c r="H615" s="10">
        <f t="shared" si="219"/>
        <v>0</v>
      </c>
      <c r="I615" s="10">
        <f t="shared" si="220"/>
        <v>149</v>
      </c>
      <c r="J615" s="10">
        <f t="shared" si="221"/>
        <v>19942.363636363636</v>
      </c>
      <c r="K615" s="10">
        <f t="shared" si="222"/>
        <v>257</v>
      </c>
      <c r="L615" s="10">
        <f t="shared" si="223"/>
        <v>21636.81818181818</v>
      </c>
      <c r="M615" s="10">
        <f t="shared" si="224"/>
        <v>0</v>
      </c>
      <c r="N615" s="10">
        <f t="shared" si="225"/>
        <v>0</v>
      </c>
      <c r="O615" s="10">
        <f t="shared" si="226"/>
        <v>406</v>
      </c>
      <c r="P615" s="10">
        <f t="shared" si="227"/>
        <v>21014.96171070309</v>
      </c>
      <c r="Q615" s="3" t="s">
        <v>1</v>
      </c>
    </row>
    <row r="616" spans="3:17" ht="12"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3" t="s">
        <v>1</v>
      </c>
    </row>
    <row r="617" spans="2:17" ht="12">
      <c r="B617" s="14" t="s">
        <v>63</v>
      </c>
      <c r="C617" s="10">
        <f>SUM(C608:C615)</f>
        <v>1878</v>
      </c>
      <c r="D617" s="10">
        <f>IF(C617&gt;0,(C608*D608+C609*D609+C610*D610+C611*D611+C612*D612+C613*D613+C614*D614+C615*D615)/C617,0)</f>
        <v>51325.030448252495</v>
      </c>
      <c r="E617" s="10">
        <f>SUM(E608:E615)</f>
        <v>1678</v>
      </c>
      <c r="F617" s="10">
        <f>IF(E617&gt;0,(E608*F608+E609*F609+E610*F610+E611*F611+E612*F612+E613*F613+E614*F614+E615*F615)/E617,0)</f>
        <v>39718.4101744501</v>
      </c>
      <c r="G617" s="10">
        <f>SUM(G608:G615)</f>
        <v>1524</v>
      </c>
      <c r="H617" s="10">
        <f>IF(G617&gt;0,(G608*H608+G609*H609+G610*H610+G611*H611+G612*H612+G613*H613+G614*H614+G615*H615)/G617,0)</f>
        <v>32697.61834884276</v>
      </c>
      <c r="I617" s="10">
        <f>SUM(I608:I615)</f>
        <v>962</v>
      </c>
      <c r="J617" s="10">
        <f>IF(I617&gt;0,(I608*J608+I609*J609+I610*J610+I611*J611+I612*J612+I613*J613+I614*J614+I615*J615)/I617,0)</f>
        <v>23873.664713664715</v>
      </c>
      <c r="K617" s="10">
        <f>SUM(K608:K615)</f>
        <v>274</v>
      </c>
      <c r="L617" s="10">
        <f>IF(K617&gt;0,(K608*L608+K609*L609+K610*L610+K611*L611+K612*L612+K613*L613+K614*L614+K615*L615)/K617,0)</f>
        <v>22307.861313868612</v>
      </c>
      <c r="M617" s="10">
        <f>SUM(M608:M615)</f>
        <v>5</v>
      </c>
      <c r="N617" s="10">
        <f>IF(M617&gt;0,(M608*N608+M609*N609+M610*N610+M611*N611+M612*N612+M613*N613+M614*N614+M615*N615)/M617,0)</f>
        <v>22097.563636363637</v>
      </c>
      <c r="O617" s="10">
        <f>IF((C617+E617+G617+I617+K617+M617)=SUM(O608:O615),SUM(O608:O615),#VALUE!)</f>
        <v>6321</v>
      </c>
      <c r="P617" s="10">
        <f>IF(O617&gt;0,(O608*P608+O609*P609+O610*P610+O611*P611+O612*P612+O613*P613+O614*P614+O615*P615)/O617,0)</f>
        <v>38294.000488990525</v>
      </c>
      <c r="Q617" s="3" t="s">
        <v>1</v>
      </c>
    </row>
    <row r="618" spans="1:17" ht="12">
      <c r="A618" s="17" t="s">
        <v>38</v>
      </c>
      <c r="B618" s="17" t="s">
        <v>38</v>
      </c>
      <c r="C618" s="17" t="s">
        <v>38</v>
      </c>
      <c r="D618" s="17" t="s">
        <v>38</v>
      </c>
      <c r="E618" s="17" t="s">
        <v>38</v>
      </c>
      <c r="F618" s="17" t="s">
        <v>38</v>
      </c>
      <c r="G618" s="17" t="s">
        <v>38</v>
      </c>
      <c r="H618" s="17" t="s">
        <v>38</v>
      </c>
      <c r="I618" s="17" t="s">
        <v>38</v>
      </c>
      <c r="J618" s="17" t="s">
        <v>38</v>
      </c>
      <c r="K618" s="17" t="s">
        <v>38</v>
      </c>
      <c r="L618" s="17" t="s">
        <v>38</v>
      </c>
      <c r="M618" s="17" t="s">
        <v>38</v>
      </c>
      <c r="N618" s="17" t="s">
        <v>38</v>
      </c>
      <c r="O618" s="17" t="s">
        <v>38</v>
      </c>
      <c r="P618" s="17" t="s">
        <v>38</v>
      </c>
      <c r="Q618" s="3" t="s">
        <v>1</v>
      </c>
    </row>
    <row r="619" spans="3:17" ht="12">
      <c r="C619" s="18"/>
      <c r="Q619" s="3" t="s">
        <v>1</v>
      </c>
    </row>
    <row r="620" spans="1:17" ht="12">
      <c r="A620" s="1" t="s">
        <v>56</v>
      </c>
      <c r="B620" s="14" t="s">
        <v>28</v>
      </c>
      <c r="C620" s="18">
        <f aca="true" t="shared" si="228" ref="C620:C627">C385+C398</f>
        <v>2556</v>
      </c>
      <c r="D620" s="10">
        <f aca="true" t="shared" si="229" ref="D620:D627">IF(C620&gt;0,((C385*D385)+(C398*D398*9/11))/C620,0)</f>
        <v>64008</v>
      </c>
      <c r="E620" s="10">
        <f aca="true" t="shared" si="230" ref="E620:E627">E385+E398</f>
        <v>1723</v>
      </c>
      <c r="F620" s="10">
        <f aca="true" t="shared" si="231" ref="F620:F627">IF(E620&gt;0,((E385*F385)+(E398*F398*9/11))/E620,0)</f>
        <v>43819</v>
      </c>
      <c r="G620" s="10">
        <f aca="true" t="shared" si="232" ref="G620:G627">G385+G398</f>
        <v>1602</v>
      </c>
      <c r="H620" s="10">
        <f aca="true" t="shared" si="233" ref="H620:H627">IF(G620&gt;0,((G385*H385)+(G398*H398*9/11))/G620,0)</f>
        <v>38114</v>
      </c>
      <c r="I620" s="10">
        <f aca="true" t="shared" si="234" ref="I620:I627">I385+I398</f>
        <v>120</v>
      </c>
      <c r="J620" s="10">
        <f aca="true" t="shared" si="235" ref="J620:J627">IF(I620&gt;0,((I385*J385)+(I398*J398*9/11))/I620,0)</f>
        <v>30210</v>
      </c>
      <c r="K620" s="10">
        <f aca="true" t="shared" si="236" ref="K620:K627">K385+K398</f>
        <v>371</v>
      </c>
      <c r="L620" s="10">
        <f aca="true" t="shared" si="237" ref="L620:L627">IF(K620&gt;0,((K385*L385)+(K398*L398*9/11))/K620,0)</f>
        <v>29945</v>
      </c>
      <c r="M620" s="10">
        <f aca="true" t="shared" si="238" ref="M620:M627">M385+M398</f>
        <v>0</v>
      </c>
      <c r="N620" s="10">
        <f aca="true" t="shared" si="239" ref="N620:N627">IF(M620&gt;0,((M385*N385)+(M398*N398*9/11))/M620,0)</f>
        <v>0</v>
      </c>
      <c r="O620" s="10">
        <f aca="true" t="shared" si="240" ref="O620:O627">C620+E620+G620+I620+K620+M620</f>
        <v>6372</v>
      </c>
      <c r="P620" s="10">
        <f aca="true" t="shared" si="241" ref="P620:P627">IF(O620&gt;0,(C620*D620+E620*F620+G620*H620+I620*J620+K620*L620+M620*N620)/O620,0)</f>
        <v>49419.021971123664</v>
      </c>
      <c r="Q620" s="3" t="s">
        <v>1</v>
      </c>
    </row>
    <row r="621" spans="2:17" ht="12">
      <c r="B621" s="14" t="s">
        <v>30</v>
      </c>
      <c r="C621" s="18">
        <f t="shared" si="228"/>
        <v>278</v>
      </c>
      <c r="D621" s="10">
        <f t="shared" si="229"/>
        <v>58536</v>
      </c>
      <c r="E621" s="10">
        <f t="shared" si="230"/>
        <v>284</v>
      </c>
      <c r="F621" s="10">
        <f t="shared" si="231"/>
        <v>44282</v>
      </c>
      <c r="G621" s="10">
        <f t="shared" si="232"/>
        <v>191</v>
      </c>
      <c r="H621" s="10">
        <f t="shared" si="233"/>
        <v>38819</v>
      </c>
      <c r="I621" s="10">
        <f t="shared" si="234"/>
        <v>0</v>
      </c>
      <c r="J621" s="10">
        <f t="shared" si="235"/>
        <v>0</v>
      </c>
      <c r="K621" s="10">
        <f t="shared" si="236"/>
        <v>65</v>
      </c>
      <c r="L621" s="10">
        <f t="shared" si="237"/>
        <v>27518</v>
      </c>
      <c r="M621" s="10">
        <f t="shared" si="238"/>
        <v>0</v>
      </c>
      <c r="N621" s="10">
        <f t="shared" si="239"/>
        <v>0</v>
      </c>
      <c r="O621" s="10">
        <f t="shared" si="240"/>
        <v>818</v>
      </c>
      <c r="P621" s="10">
        <f t="shared" si="241"/>
        <v>46518.57579462103</v>
      </c>
      <c r="Q621" s="3" t="s">
        <v>1</v>
      </c>
    </row>
    <row r="622" spans="2:17" ht="12">
      <c r="B622" s="14" t="s">
        <v>31</v>
      </c>
      <c r="C622" s="18">
        <f t="shared" si="228"/>
        <v>1101</v>
      </c>
      <c r="D622" s="10">
        <f t="shared" si="229"/>
        <v>47265</v>
      </c>
      <c r="E622" s="10">
        <f t="shared" si="230"/>
        <v>900</v>
      </c>
      <c r="F622" s="10">
        <f t="shared" si="231"/>
        <v>39262</v>
      </c>
      <c r="G622" s="10">
        <f t="shared" si="232"/>
        <v>1018</v>
      </c>
      <c r="H622" s="10">
        <f t="shared" si="233"/>
        <v>33630</v>
      </c>
      <c r="I622" s="10">
        <f t="shared" si="234"/>
        <v>331</v>
      </c>
      <c r="J622" s="10">
        <f t="shared" si="235"/>
        <v>25565</v>
      </c>
      <c r="K622" s="10">
        <f t="shared" si="236"/>
        <v>289</v>
      </c>
      <c r="L622" s="10">
        <f t="shared" si="237"/>
        <v>23758</v>
      </c>
      <c r="M622" s="10">
        <f t="shared" si="238"/>
        <v>0</v>
      </c>
      <c r="N622" s="10">
        <f t="shared" si="239"/>
        <v>0</v>
      </c>
      <c r="O622" s="10">
        <f t="shared" si="240"/>
        <v>3639</v>
      </c>
      <c r="P622" s="10">
        <f t="shared" si="241"/>
        <v>37630.662819455894</v>
      </c>
      <c r="Q622" s="3" t="s">
        <v>1</v>
      </c>
    </row>
    <row r="623" spans="2:17" ht="12">
      <c r="B623" s="14" t="s">
        <v>32</v>
      </c>
      <c r="C623" s="18">
        <f t="shared" si="228"/>
        <v>294</v>
      </c>
      <c r="D623" s="10">
        <f t="shared" si="229"/>
        <v>46014</v>
      </c>
      <c r="E623" s="10">
        <f t="shared" si="230"/>
        <v>278</v>
      </c>
      <c r="F623" s="10">
        <f t="shared" si="231"/>
        <v>39530</v>
      </c>
      <c r="G623" s="10">
        <f t="shared" si="232"/>
        <v>302</v>
      </c>
      <c r="H623" s="10">
        <f t="shared" si="233"/>
        <v>33151</v>
      </c>
      <c r="I623" s="10">
        <f t="shared" si="234"/>
        <v>236</v>
      </c>
      <c r="J623" s="10">
        <f t="shared" si="235"/>
        <v>25948</v>
      </c>
      <c r="K623" s="10">
        <f t="shared" si="236"/>
        <v>22</v>
      </c>
      <c r="L623" s="10">
        <f t="shared" si="237"/>
        <v>21221</v>
      </c>
      <c r="M623" s="10">
        <f t="shared" si="238"/>
        <v>0</v>
      </c>
      <c r="N623" s="10">
        <f t="shared" si="239"/>
        <v>0</v>
      </c>
      <c r="O623" s="10">
        <f t="shared" si="240"/>
        <v>1132</v>
      </c>
      <c r="P623" s="10">
        <f t="shared" si="241"/>
        <v>36324.77738515901</v>
      </c>
      <c r="Q623" s="3" t="s">
        <v>1</v>
      </c>
    </row>
    <row r="624" spans="2:17" ht="12">
      <c r="B624" s="14" t="s">
        <v>33</v>
      </c>
      <c r="C624" s="18">
        <f t="shared" si="228"/>
        <v>27</v>
      </c>
      <c r="D624" s="10">
        <f t="shared" si="229"/>
        <v>47629</v>
      </c>
      <c r="E624" s="10">
        <f t="shared" si="230"/>
        <v>15</v>
      </c>
      <c r="F624" s="10">
        <f t="shared" si="231"/>
        <v>37799</v>
      </c>
      <c r="G624" s="10">
        <f t="shared" si="232"/>
        <v>16</v>
      </c>
      <c r="H624" s="10">
        <f t="shared" si="233"/>
        <v>33932</v>
      </c>
      <c r="I624" s="10">
        <f t="shared" si="234"/>
        <v>5</v>
      </c>
      <c r="J624" s="10">
        <f t="shared" si="235"/>
        <v>26432</v>
      </c>
      <c r="K624" s="10">
        <f t="shared" si="236"/>
        <v>0</v>
      </c>
      <c r="L624" s="10">
        <f t="shared" si="237"/>
        <v>0</v>
      </c>
      <c r="M624" s="10">
        <f t="shared" si="238"/>
        <v>0</v>
      </c>
      <c r="N624" s="10">
        <f t="shared" si="239"/>
        <v>0</v>
      </c>
      <c r="O624" s="10">
        <f t="shared" si="240"/>
        <v>63</v>
      </c>
      <c r="P624" s="10">
        <f t="shared" si="241"/>
        <v>40127.619047619046</v>
      </c>
      <c r="Q624" s="3" t="s">
        <v>1</v>
      </c>
    </row>
    <row r="625" spans="2:17" ht="12">
      <c r="B625" s="14" t="s">
        <v>34</v>
      </c>
      <c r="C625" s="18">
        <f t="shared" si="228"/>
        <v>17</v>
      </c>
      <c r="D625" s="10">
        <f t="shared" si="229"/>
        <v>49535</v>
      </c>
      <c r="E625" s="10">
        <f t="shared" si="230"/>
        <v>49</v>
      </c>
      <c r="F625" s="10">
        <f t="shared" si="231"/>
        <v>39717</v>
      </c>
      <c r="G625" s="10">
        <f t="shared" si="232"/>
        <v>51</v>
      </c>
      <c r="H625" s="10">
        <f t="shared" si="233"/>
        <v>32107</v>
      </c>
      <c r="I625" s="10">
        <f t="shared" si="234"/>
        <v>1</v>
      </c>
      <c r="J625" s="10">
        <f t="shared" si="235"/>
        <v>27000</v>
      </c>
      <c r="K625" s="10">
        <f t="shared" si="236"/>
        <v>35</v>
      </c>
      <c r="L625" s="10">
        <f t="shared" si="237"/>
        <v>25370</v>
      </c>
      <c r="M625" s="10">
        <f t="shared" si="238"/>
        <v>0</v>
      </c>
      <c r="N625" s="10">
        <f t="shared" si="239"/>
        <v>0</v>
      </c>
      <c r="O625" s="10">
        <f t="shared" si="240"/>
        <v>153</v>
      </c>
      <c r="P625" s="10">
        <f t="shared" si="241"/>
        <v>34906.11111111111</v>
      </c>
      <c r="Q625" s="3" t="s">
        <v>1</v>
      </c>
    </row>
    <row r="626" spans="2:17" ht="12">
      <c r="B626" s="14" t="s">
        <v>35</v>
      </c>
      <c r="C626" s="18">
        <f t="shared" si="228"/>
        <v>0</v>
      </c>
      <c r="D626" s="10">
        <f t="shared" si="229"/>
        <v>0</v>
      </c>
      <c r="E626" s="10">
        <f t="shared" si="230"/>
        <v>0</v>
      </c>
      <c r="F626" s="10">
        <f t="shared" si="231"/>
        <v>0</v>
      </c>
      <c r="G626" s="10">
        <f t="shared" si="232"/>
        <v>0</v>
      </c>
      <c r="H626" s="10">
        <f t="shared" si="233"/>
        <v>0</v>
      </c>
      <c r="I626" s="10">
        <f t="shared" si="234"/>
        <v>0</v>
      </c>
      <c r="J626" s="10">
        <f t="shared" si="235"/>
        <v>0</v>
      </c>
      <c r="K626" s="10">
        <f t="shared" si="236"/>
        <v>0</v>
      </c>
      <c r="L626" s="10">
        <f t="shared" si="237"/>
        <v>0</v>
      </c>
      <c r="M626" s="10">
        <f t="shared" si="238"/>
        <v>7626</v>
      </c>
      <c r="N626" s="10">
        <f t="shared" si="239"/>
        <v>34896</v>
      </c>
      <c r="O626" s="10">
        <f t="shared" si="240"/>
        <v>7626</v>
      </c>
      <c r="P626" s="10">
        <f t="shared" si="241"/>
        <v>34896</v>
      </c>
      <c r="Q626" s="3" t="s">
        <v>1</v>
      </c>
    </row>
    <row r="627" spans="2:17" ht="12">
      <c r="B627" s="14" t="s">
        <v>36</v>
      </c>
      <c r="C627" s="18">
        <f t="shared" si="228"/>
        <v>0</v>
      </c>
      <c r="D627" s="10">
        <f t="shared" si="229"/>
        <v>0</v>
      </c>
      <c r="E627" s="10">
        <f t="shared" si="230"/>
        <v>0</v>
      </c>
      <c r="F627" s="10">
        <f t="shared" si="231"/>
        <v>0</v>
      </c>
      <c r="G627" s="10">
        <f t="shared" si="232"/>
        <v>0</v>
      </c>
      <c r="H627" s="10">
        <f t="shared" si="233"/>
        <v>0</v>
      </c>
      <c r="I627" s="10">
        <f t="shared" si="234"/>
        <v>0</v>
      </c>
      <c r="J627" s="10">
        <f t="shared" si="235"/>
        <v>0</v>
      </c>
      <c r="K627" s="10">
        <f t="shared" si="236"/>
        <v>0</v>
      </c>
      <c r="L627" s="10">
        <f t="shared" si="237"/>
        <v>0</v>
      </c>
      <c r="M627" s="10">
        <f t="shared" si="238"/>
        <v>0</v>
      </c>
      <c r="N627" s="10">
        <f t="shared" si="239"/>
        <v>0</v>
      </c>
      <c r="O627" s="10">
        <f t="shared" si="240"/>
        <v>0</v>
      </c>
      <c r="P627" s="10">
        <f t="shared" si="241"/>
        <v>0</v>
      </c>
      <c r="Q627" s="3" t="s">
        <v>1</v>
      </c>
    </row>
    <row r="628" spans="3:17" ht="12">
      <c r="C628" s="18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3" t="s">
        <v>1</v>
      </c>
    </row>
    <row r="629" spans="2:18" ht="12">
      <c r="B629" s="14" t="s">
        <v>63</v>
      </c>
      <c r="C629" s="10">
        <f>SUM(C620:C627)</f>
        <v>4273</v>
      </c>
      <c r="D629" s="10">
        <f>IF(C629&gt;0,(C620*D620+C621*D621+C622*D622+C623*D623+C624*D624+C625*D625+C626*D626+C627*D627)/C629,0)</f>
        <v>57938.78188626258</v>
      </c>
      <c r="E629" s="10">
        <f>SUM(E620:E627)</f>
        <v>3249</v>
      </c>
      <c r="F629" s="10">
        <f>IF(E629&gt;0,(E620*F620+E621*F621+E622*F622+E623*F623+E624*F624+E625*F625+E626*F626+E627*F627)/E629,0)</f>
        <v>42140.499538319484</v>
      </c>
      <c r="G629" s="10">
        <f>SUM(G620:G627)</f>
        <v>3180</v>
      </c>
      <c r="H629" s="10">
        <f>IF(G629&gt;0,(G620*H620+G621*H621+G622*H622+G623*H623+G624*H624+G625*H625+G626*H626+G627*H627)/G629,0)</f>
        <v>36132.19119496855</v>
      </c>
      <c r="I629" s="10">
        <f>SUM(I620:I627)</f>
        <v>693</v>
      </c>
      <c r="J629" s="10">
        <f>IF(I629&gt;0,(I620*J620+I621*J621+I622*J622+I623*J623+I624*J624+I625*J625+I626*J626+I627*J627)/I629,0)</f>
        <v>26508.085137085138</v>
      </c>
      <c r="K629" s="10">
        <f>SUM(K620:K627)</f>
        <v>782</v>
      </c>
      <c r="L629" s="10">
        <f>IF(K629&gt;0,(K620*L620+K621*L621+K622*L622+K623*L623+K624*L624+K625*L625+K626*L626+K627*L627)/K629,0)</f>
        <v>27006.571611253195</v>
      </c>
      <c r="M629" s="10">
        <f>SUM(M620:M627)</f>
        <v>7626</v>
      </c>
      <c r="N629" s="10">
        <f>IF(M629&gt;0,(M620*N620+M621*N621+M622*N622+M623*N623+M624*N624+M625*N625+M626*N626+M627*N627)/M629,0)</f>
        <v>34896</v>
      </c>
      <c r="O629" s="10">
        <f>SUM(O620:O627)</f>
        <v>19803</v>
      </c>
      <c r="P629" s="10">
        <f>IF(O629&gt;0,(O620*P620+O621*P621+O622*P622+O623*P623+O624*P624+O625*P625+O626*P626+O627*P627)/O629,0)</f>
        <v>40650.0734232187</v>
      </c>
      <c r="Q629" s="3" t="s">
        <v>1</v>
      </c>
      <c r="R629" s="26"/>
    </row>
    <row r="630" spans="1:18" ht="12">
      <c r="A630" s="17" t="s">
        <v>38</v>
      </c>
      <c r="B630" s="17" t="s">
        <v>38</v>
      </c>
      <c r="C630" s="17" t="s">
        <v>38</v>
      </c>
      <c r="D630" s="17" t="s">
        <v>38</v>
      </c>
      <c r="E630" s="17" t="s">
        <v>38</v>
      </c>
      <c r="F630" s="17" t="s">
        <v>38</v>
      </c>
      <c r="G630" s="17" t="s">
        <v>38</v>
      </c>
      <c r="H630" s="17" t="s">
        <v>38</v>
      </c>
      <c r="I630" s="17" t="s">
        <v>38</v>
      </c>
      <c r="J630" s="17" t="s">
        <v>38</v>
      </c>
      <c r="K630" s="17" t="s">
        <v>38</v>
      </c>
      <c r="L630" s="17" t="s">
        <v>38</v>
      </c>
      <c r="M630" s="17" t="s">
        <v>38</v>
      </c>
      <c r="N630" s="17" t="s">
        <v>38</v>
      </c>
      <c r="O630" s="17" t="s">
        <v>38</v>
      </c>
      <c r="P630" s="17" t="s">
        <v>38</v>
      </c>
      <c r="Q630" s="3" t="s">
        <v>1</v>
      </c>
      <c r="R630" s="26"/>
    </row>
    <row r="631" ht="12">
      <c r="Q631" s="3" t="s">
        <v>1</v>
      </c>
    </row>
    <row r="632" spans="1:17" ht="12">
      <c r="A632" s="1" t="s">
        <v>57</v>
      </c>
      <c r="B632" s="14" t="s">
        <v>28</v>
      </c>
      <c r="C632" s="10">
        <f aca="true" t="shared" si="242" ref="C632:C639">C415+C428</f>
        <v>1023</v>
      </c>
      <c r="D632" s="10">
        <f aca="true" t="shared" si="243" ref="D632:D639">IF(C632&gt;0,((C415*D415)+(C428*D428*9/11))/C632,0)</f>
        <v>68389.51101018395</v>
      </c>
      <c r="E632" s="10">
        <f aca="true" t="shared" si="244" ref="E632:E639">E415+E428</f>
        <v>800</v>
      </c>
      <c r="F632" s="10">
        <f aca="true" t="shared" si="245" ref="F632:F639">IF(E632&gt;0,((E415*F415)+(E428*F428*9/11))/E632,0)</f>
        <v>46845.79266936363</v>
      </c>
      <c r="G632" s="10">
        <f aca="true" t="shared" si="246" ref="G632:G639">G415+G428</f>
        <v>475</v>
      </c>
      <c r="H632" s="10">
        <f aca="true" t="shared" si="247" ref="H632:H639">IF(G632&gt;0,((G415*H415)+(G428*H428*9/11))/G632,0)</f>
        <v>39342.18449978947</v>
      </c>
      <c r="I632" s="10">
        <f aca="true" t="shared" si="248" ref="I632:I639">I415+I428</f>
        <v>77</v>
      </c>
      <c r="J632" s="10">
        <f aca="true" t="shared" si="249" ref="J632:J639">IF(I632&gt;0,((I415*J415)+(I428*J428*9/11))/I632,0)</f>
        <v>27633.59649456907</v>
      </c>
      <c r="K632" s="10">
        <f aca="true" t="shared" si="250" ref="K632:K639">K415+K428</f>
        <v>32</v>
      </c>
      <c r="L632" s="10">
        <f aca="true" t="shared" si="251" ref="L632:L639">IF(K632&gt;0,((K415*L415)+(K428*L428*9/11))/K632,0)</f>
        <v>33353.10478409091</v>
      </c>
      <c r="M632" s="10">
        <f aca="true" t="shared" si="252" ref="M632:M639">M415+M428</f>
        <v>0</v>
      </c>
      <c r="N632" s="10">
        <f aca="true" t="shared" si="253" ref="N632:N639">IF(M632&gt;0,((M415*N415)+(M428*N428*9/11))/M632,0)</f>
        <v>0</v>
      </c>
      <c r="O632" s="10">
        <f aca="true" t="shared" si="254" ref="O632:O639">C632+E632+G632+I632+K632+M632</f>
        <v>2407</v>
      </c>
      <c r="P632" s="10">
        <f aca="true" t="shared" si="255" ref="P632:P639">IF(O632&gt;0,(C632*D632+E632*F632+G632*H632+I632*J632+K632*L632+M632*N632)/O632,0)</f>
        <v>53727.34849168335</v>
      </c>
      <c r="Q632" s="3" t="s">
        <v>1</v>
      </c>
    </row>
    <row r="633" spans="2:17" ht="12">
      <c r="B633" s="14" t="s">
        <v>30</v>
      </c>
      <c r="C633" s="10">
        <f t="shared" si="242"/>
        <v>758</v>
      </c>
      <c r="D633" s="10">
        <f t="shared" si="243"/>
        <v>62122.18631194531</v>
      </c>
      <c r="E633" s="10">
        <f t="shared" si="244"/>
        <v>914</v>
      </c>
      <c r="F633" s="10">
        <f t="shared" si="245"/>
        <v>48188.33703837279</v>
      </c>
      <c r="G633" s="10">
        <f t="shared" si="246"/>
        <v>611</v>
      </c>
      <c r="H633" s="10">
        <f t="shared" si="247"/>
        <v>39310.79959703913</v>
      </c>
      <c r="I633" s="10">
        <f t="shared" si="248"/>
        <v>157</v>
      </c>
      <c r="J633" s="10">
        <f t="shared" si="249"/>
        <v>31054.007893341055</v>
      </c>
      <c r="K633" s="10">
        <f t="shared" si="250"/>
        <v>40</v>
      </c>
      <c r="L633" s="10">
        <f t="shared" si="251"/>
        <v>31732.319996363636</v>
      </c>
      <c r="M633" s="10">
        <f t="shared" si="252"/>
        <v>0</v>
      </c>
      <c r="N633" s="10">
        <f t="shared" si="253"/>
        <v>0</v>
      </c>
      <c r="O633" s="10">
        <f t="shared" si="254"/>
        <v>2480</v>
      </c>
      <c r="P633" s="10">
        <f t="shared" si="255"/>
        <v>48909.84994775293</v>
      </c>
      <c r="Q633" s="3" t="s">
        <v>1</v>
      </c>
    </row>
    <row r="634" spans="2:17" ht="12">
      <c r="B634" s="14" t="s">
        <v>31</v>
      </c>
      <c r="C634" s="10">
        <f t="shared" si="242"/>
        <v>183</v>
      </c>
      <c r="D634" s="10">
        <f t="shared" si="243"/>
        <v>51555.726401291606</v>
      </c>
      <c r="E634" s="10">
        <f t="shared" si="244"/>
        <v>135</v>
      </c>
      <c r="F634" s="10">
        <f t="shared" si="245"/>
        <v>44160.94344781145</v>
      </c>
      <c r="G634" s="10">
        <f t="shared" si="246"/>
        <v>134</v>
      </c>
      <c r="H634" s="10">
        <f t="shared" si="247"/>
        <v>35708.663945454544</v>
      </c>
      <c r="I634" s="10">
        <f t="shared" si="248"/>
        <v>44</v>
      </c>
      <c r="J634" s="10">
        <f t="shared" si="249"/>
        <v>29453.789323140496</v>
      </c>
      <c r="K634" s="10">
        <f t="shared" si="250"/>
        <v>0</v>
      </c>
      <c r="L634" s="10">
        <f t="shared" si="251"/>
        <v>0</v>
      </c>
      <c r="M634" s="10">
        <f t="shared" si="252"/>
        <v>0</v>
      </c>
      <c r="N634" s="10">
        <f t="shared" si="253"/>
        <v>0</v>
      </c>
      <c r="O634" s="10">
        <f t="shared" si="254"/>
        <v>496</v>
      </c>
      <c r="P634" s="10">
        <f t="shared" si="255"/>
        <v>43301.114910887096</v>
      </c>
      <c r="Q634" s="3" t="s">
        <v>1</v>
      </c>
    </row>
    <row r="635" spans="2:17" ht="12">
      <c r="B635" s="14" t="s">
        <v>32</v>
      </c>
      <c r="C635" s="10">
        <f t="shared" si="242"/>
        <v>270</v>
      </c>
      <c r="D635" s="10">
        <f t="shared" si="243"/>
        <v>48765.66908727273</v>
      </c>
      <c r="E635" s="10">
        <f t="shared" si="244"/>
        <v>234</v>
      </c>
      <c r="F635" s="10">
        <f t="shared" si="245"/>
        <v>40935.92186223776</v>
      </c>
      <c r="G635" s="10">
        <f t="shared" si="246"/>
        <v>257</v>
      </c>
      <c r="H635" s="10">
        <f t="shared" si="247"/>
        <v>35442.10630010612</v>
      </c>
      <c r="I635" s="10">
        <f t="shared" si="248"/>
        <v>94</v>
      </c>
      <c r="J635" s="10">
        <f t="shared" si="249"/>
        <v>28480.781555705995</v>
      </c>
      <c r="K635" s="10">
        <f t="shared" si="250"/>
        <v>4</v>
      </c>
      <c r="L635" s="10">
        <f t="shared" si="251"/>
        <v>22393.795554545453</v>
      </c>
      <c r="M635" s="10">
        <f t="shared" si="252"/>
        <v>0</v>
      </c>
      <c r="N635" s="10">
        <f t="shared" si="253"/>
        <v>0</v>
      </c>
      <c r="O635" s="10">
        <f t="shared" si="254"/>
        <v>859</v>
      </c>
      <c r="P635" s="10">
        <f t="shared" si="255"/>
        <v>40303.988750767276</v>
      </c>
      <c r="Q635" s="3" t="s">
        <v>1</v>
      </c>
    </row>
    <row r="636" spans="2:17" ht="12">
      <c r="B636" s="14" t="s">
        <v>33</v>
      </c>
      <c r="C636" s="10">
        <f t="shared" si="242"/>
        <v>31</v>
      </c>
      <c r="D636" s="10">
        <f t="shared" si="243"/>
        <v>48445.2545</v>
      </c>
      <c r="E636" s="10">
        <f t="shared" si="244"/>
        <v>48</v>
      </c>
      <c r="F636" s="10">
        <f t="shared" si="245"/>
        <v>42131.2348</v>
      </c>
      <c r="G636" s="10">
        <f t="shared" si="246"/>
        <v>52</v>
      </c>
      <c r="H636" s="10">
        <f t="shared" si="247"/>
        <v>33708.8323</v>
      </c>
      <c r="I636" s="10">
        <f t="shared" si="248"/>
        <v>17</v>
      </c>
      <c r="J636" s="10">
        <f t="shared" si="249"/>
        <v>30773.8906</v>
      </c>
      <c r="K636" s="10">
        <f t="shared" si="250"/>
        <v>0</v>
      </c>
      <c r="L636" s="10">
        <f t="shared" si="251"/>
        <v>0</v>
      </c>
      <c r="M636" s="10">
        <f t="shared" si="252"/>
        <v>0</v>
      </c>
      <c r="N636" s="10">
        <f t="shared" si="253"/>
        <v>0</v>
      </c>
      <c r="O636" s="10">
        <f t="shared" si="254"/>
        <v>148</v>
      </c>
      <c r="P636" s="10">
        <f t="shared" si="255"/>
        <v>39189.98364662162</v>
      </c>
      <c r="Q636" s="3" t="s">
        <v>1</v>
      </c>
    </row>
    <row r="637" spans="2:17" ht="12">
      <c r="B637" s="14" t="s">
        <v>34</v>
      </c>
      <c r="C637" s="10">
        <f t="shared" si="242"/>
        <v>108</v>
      </c>
      <c r="D637" s="10">
        <f t="shared" si="243"/>
        <v>49266.94906464646</v>
      </c>
      <c r="E637" s="10">
        <f t="shared" si="244"/>
        <v>107</v>
      </c>
      <c r="F637" s="10">
        <f t="shared" si="245"/>
        <v>41600.46019090909</v>
      </c>
      <c r="G637" s="10">
        <f t="shared" si="246"/>
        <v>127</v>
      </c>
      <c r="H637" s="10">
        <f t="shared" si="247"/>
        <v>33515.07762820329</v>
      </c>
      <c r="I637" s="10">
        <f t="shared" si="248"/>
        <v>27</v>
      </c>
      <c r="J637" s="10">
        <f t="shared" si="249"/>
        <v>25265.1841</v>
      </c>
      <c r="K637" s="10">
        <f t="shared" si="250"/>
        <v>8</v>
      </c>
      <c r="L637" s="10">
        <f t="shared" si="251"/>
        <v>32254.0077</v>
      </c>
      <c r="M637" s="10">
        <f t="shared" si="252"/>
        <v>0</v>
      </c>
      <c r="N637" s="10">
        <f t="shared" si="253"/>
        <v>0</v>
      </c>
      <c r="O637" s="10">
        <f t="shared" si="254"/>
        <v>377</v>
      </c>
      <c r="P637" s="10">
        <f t="shared" si="255"/>
        <v>39704.73907292018</v>
      </c>
      <c r="Q637" s="3" t="s">
        <v>1</v>
      </c>
    </row>
    <row r="638" spans="2:17" ht="12">
      <c r="B638" s="14" t="s">
        <v>35</v>
      </c>
      <c r="C638" s="10">
        <f t="shared" si="242"/>
        <v>363</v>
      </c>
      <c r="D638" s="10">
        <f t="shared" si="243"/>
        <v>42388.22712283997</v>
      </c>
      <c r="E638" s="10">
        <f t="shared" si="244"/>
        <v>651</v>
      </c>
      <c r="F638" s="10">
        <f t="shared" si="245"/>
        <v>37471.6989281106</v>
      </c>
      <c r="G638" s="10">
        <f t="shared" si="246"/>
        <v>625</v>
      </c>
      <c r="H638" s="10">
        <f t="shared" si="247"/>
        <v>32902.19822448</v>
      </c>
      <c r="I638" s="10">
        <f t="shared" si="248"/>
        <v>278</v>
      </c>
      <c r="J638" s="10">
        <f t="shared" si="249"/>
        <v>28354.462653106606</v>
      </c>
      <c r="K638" s="10">
        <f t="shared" si="250"/>
        <v>5</v>
      </c>
      <c r="L638" s="10">
        <f t="shared" si="251"/>
        <v>21410.6071</v>
      </c>
      <c r="M638" s="10">
        <f t="shared" si="252"/>
        <v>0</v>
      </c>
      <c r="N638" s="10">
        <f t="shared" si="253"/>
        <v>0</v>
      </c>
      <c r="O638" s="10">
        <f t="shared" si="254"/>
        <v>1922</v>
      </c>
      <c r="P638" s="10">
        <f t="shared" si="255"/>
        <v>35553.8345427443</v>
      </c>
      <c r="Q638" s="3" t="s">
        <v>1</v>
      </c>
    </row>
    <row r="639" spans="2:17" ht="12">
      <c r="B639" s="14" t="s">
        <v>36</v>
      </c>
      <c r="C639" s="10">
        <f t="shared" si="242"/>
        <v>0</v>
      </c>
      <c r="D639" s="10">
        <f t="shared" si="243"/>
        <v>0</v>
      </c>
      <c r="E639" s="10">
        <f t="shared" si="244"/>
        <v>0</v>
      </c>
      <c r="F639" s="10">
        <f t="shared" si="245"/>
        <v>0</v>
      </c>
      <c r="G639" s="10">
        <f t="shared" si="246"/>
        <v>0</v>
      </c>
      <c r="H639" s="10">
        <f t="shared" si="247"/>
        <v>0</v>
      </c>
      <c r="I639" s="10">
        <f t="shared" si="248"/>
        <v>0</v>
      </c>
      <c r="J639" s="10">
        <f t="shared" si="249"/>
        <v>0</v>
      </c>
      <c r="K639" s="10">
        <f t="shared" si="250"/>
        <v>0</v>
      </c>
      <c r="L639" s="10">
        <f t="shared" si="251"/>
        <v>0</v>
      </c>
      <c r="M639" s="10">
        <f t="shared" si="252"/>
        <v>0</v>
      </c>
      <c r="N639" s="10">
        <f t="shared" si="253"/>
        <v>0</v>
      </c>
      <c r="O639" s="10">
        <f t="shared" si="254"/>
        <v>0</v>
      </c>
      <c r="P639" s="10">
        <f t="shared" si="255"/>
        <v>0</v>
      </c>
      <c r="Q639" s="3" t="s">
        <v>1</v>
      </c>
    </row>
    <row r="640" spans="3:17" ht="12"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3" t="s">
        <v>1</v>
      </c>
    </row>
    <row r="641" spans="2:17" ht="12">
      <c r="B641" s="14" t="s">
        <v>63</v>
      </c>
      <c r="C641" s="10">
        <f>SUM(C632:C639)</f>
        <v>2736</v>
      </c>
      <c r="D641" s="10">
        <f>IF(C641&gt;0,(C632*D632+C633*D633+C634*D634+C635*D635+C636*D636+C637*D637+C638*D638+C639*D639)/C641,0)</f>
        <v>59160.11528031632</v>
      </c>
      <c r="E641" s="10">
        <f>SUM(E632:E639)</f>
        <v>2889</v>
      </c>
      <c r="F641" s="10">
        <f>IF(E641&gt;0,(E632*F632+E633*F633+E634*F634+E635*F635+E636*F636+E637*F637+E638*F638+E639*F639)/E641,0)</f>
        <v>44281.45786874666</v>
      </c>
      <c r="G641" s="10">
        <f>SUM(G632:G639)</f>
        <v>2281</v>
      </c>
      <c r="H641" s="10">
        <f>IF(G641&gt;0,(G632*H632+G633*H633+G634*H634+G635*H635+G636*H636+G637*H637+G638*H638+G639*H639)/G641,0)</f>
        <v>36463.466246247655</v>
      </c>
      <c r="I641" s="10">
        <f>SUM(I632:I639)</f>
        <v>694</v>
      </c>
      <c r="J641" s="10">
        <f>IF(I641&gt;0,(I632*J632+I633*J633+I634*J634+I635*J635+I636*J636+I637*J637+I638*J638+I639*J639)/I641,0)</f>
        <v>28911.070741000785</v>
      </c>
      <c r="K641" s="10">
        <f>SUM(K632:K639)</f>
        <v>89</v>
      </c>
      <c r="L641" s="10">
        <f>IF(K641&gt;0,(K632*L632+K633*L633+K634*L634+K635*L635+K636*L636+K637*L637+K638*L638+K639*L639)/K641,0)</f>
        <v>31362.386879366702</v>
      </c>
      <c r="M641" s="10">
        <f>SUM(M632:M639)</f>
        <v>0</v>
      </c>
      <c r="N641" s="10">
        <f>IF(M641&gt;0,(M632*N632+M633*N633+M634*N634+M635*N635+M636*N636+M637*N637+M638*N638+M639*N639)/M641,0)</f>
        <v>0</v>
      </c>
      <c r="O641" s="10">
        <f>IF((C641+E641+G641+I641+K641+M641)=SUM(O632:O639),SUM(O632:O639),#VALUE!)</f>
        <v>8689</v>
      </c>
      <c r="P641" s="10">
        <f>IF(O641&gt;0,(O632*P632+O633*P633+O634*P634+O635*P635+O636*P636+O637*P637+O638*P638+O639*P639)/O641,0)</f>
        <v>45554.13847669049</v>
      </c>
      <c r="Q641" s="3" t="s">
        <v>1</v>
      </c>
    </row>
    <row r="642" spans="1:17" ht="12">
      <c r="A642" s="17" t="s">
        <v>38</v>
      </c>
      <c r="B642" s="17" t="s">
        <v>38</v>
      </c>
      <c r="C642" s="17" t="s">
        <v>38</v>
      </c>
      <c r="D642" s="17" t="s">
        <v>38</v>
      </c>
      <c r="E642" s="17" t="s">
        <v>38</v>
      </c>
      <c r="F642" s="17" t="s">
        <v>38</v>
      </c>
      <c r="G642" s="17" t="s">
        <v>38</v>
      </c>
      <c r="H642" s="17" t="s">
        <v>38</v>
      </c>
      <c r="I642" s="17" t="s">
        <v>38</v>
      </c>
      <c r="J642" s="17" t="s">
        <v>38</v>
      </c>
      <c r="K642" s="17" t="s">
        <v>38</v>
      </c>
      <c r="L642" s="17" t="s">
        <v>38</v>
      </c>
      <c r="M642" s="17" t="s">
        <v>38</v>
      </c>
      <c r="N642" s="17" t="s">
        <v>38</v>
      </c>
      <c r="O642" s="17" t="s">
        <v>38</v>
      </c>
      <c r="P642" s="17" t="s">
        <v>38</v>
      </c>
      <c r="Q642" s="3" t="s">
        <v>1</v>
      </c>
    </row>
    <row r="643" ht="12">
      <c r="Q643" s="3" t="s">
        <v>1</v>
      </c>
    </row>
    <row r="644" spans="1:17" ht="12">
      <c r="A644" s="1" t="s">
        <v>58</v>
      </c>
      <c r="B644" s="14" t="s">
        <v>28</v>
      </c>
      <c r="C644" s="10">
        <f aca="true" t="shared" si="256" ref="C644:C651">C445+C458</f>
        <v>314</v>
      </c>
      <c r="D644" s="10">
        <f aca="true" t="shared" si="257" ref="D644:D651">IF(C644&gt;0,((C445*D445)+(C458*D458*9/11))/C644,0)</f>
        <v>51380.322524609146</v>
      </c>
      <c r="E644" s="10">
        <f aca="true" t="shared" si="258" ref="E644:E651">E445+E458</f>
        <v>221</v>
      </c>
      <c r="F644" s="10">
        <f aca="true" t="shared" si="259" ref="F644:F651">IF(E644&gt;0,((E445*F445)+(E458*F458*9/11))/E644,0)</f>
        <v>41119.533936651584</v>
      </c>
      <c r="G644" s="10">
        <f aca="true" t="shared" si="260" ref="G644:G651">G445+G458</f>
        <v>248</v>
      </c>
      <c r="H644" s="10">
        <f aca="true" t="shared" si="261" ref="H644:H651">IF(G644&gt;0,((G445*H445)+(G458*H458*9/11))/G644,0)</f>
        <v>34452.29252199413</v>
      </c>
      <c r="I644" s="10">
        <f aca="true" t="shared" si="262" ref="I644:I651">I445+I458</f>
        <v>5</v>
      </c>
      <c r="J644" s="10">
        <f aca="true" t="shared" si="263" ref="J644:J651">IF(I644&gt;0,((I445*J445)+(I458*J458*9/11))/I644,0)</f>
        <v>24537.927272727273</v>
      </c>
      <c r="K644" s="10">
        <f aca="true" t="shared" si="264" ref="K644:K651">K445+K458</f>
        <v>25</v>
      </c>
      <c r="L644" s="10">
        <f aca="true" t="shared" si="265" ref="L644:L651">IF(K644&gt;0,((K445*L445)+(K458*L458*9/11))/K644,0)</f>
        <v>21623.890909090907</v>
      </c>
      <c r="M644" s="10">
        <f aca="true" t="shared" si="266" ref="M644:M651">M445+M458</f>
        <v>0</v>
      </c>
      <c r="N644" s="10">
        <f aca="true" t="shared" si="267" ref="N644:N651">IF(M644&gt;0,((M445*N445)+(M458*N458*9/11))/M644,0)</f>
        <v>0</v>
      </c>
      <c r="O644" s="10">
        <f aca="true" t="shared" si="268" ref="O644:O651">C644+E644+G644+I644+K644+M644</f>
        <v>813</v>
      </c>
      <c r="P644" s="10">
        <f aca="true" t="shared" si="269" ref="P644:P651">IF(O644&gt;0,(C644*D644+E644*F644+G644*H644+I644*J644+K644*L644+M644*N644)/O644,0)</f>
        <v>42347.224756793024</v>
      </c>
      <c r="Q644" s="3" t="s">
        <v>1</v>
      </c>
    </row>
    <row r="645" spans="2:17" ht="12">
      <c r="B645" s="14" t="s">
        <v>30</v>
      </c>
      <c r="C645" s="10">
        <f t="shared" si="256"/>
        <v>0</v>
      </c>
      <c r="D645" s="10">
        <f t="shared" si="257"/>
        <v>0</v>
      </c>
      <c r="E645" s="10">
        <f t="shared" si="258"/>
        <v>0</v>
      </c>
      <c r="F645" s="10">
        <f t="shared" si="259"/>
        <v>0</v>
      </c>
      <c r="G645" s="10">
        <f t="shared" si="260"/>
        <v>0</v>
      </c>
      <c r="H645" s="10">
        <f t="shared" si="261"/>
        <v>0</v>
      </c>
      <c r="I645" s="10">
        <f t="shared" si="262"/>
        <v>0</v>
      </c>
      <c r="J645" s="10">
        <f t="shared" si="263"/>
        <v>0</v>
      </c>
      <c r="K645" s="10">
        <f t="shared" si="264"/>
        <v>0</v>
      </c>
      <c r="L645" s="10">
        <f t="shared" si="265"/>
        <v>0</v>
      </c>
      <c r="M645" s="10">
        <f t="shared" si="266"/>
        <v>0</v>
      </c>
      <c r="N645" s="10">
        <f t="shared" si="267"/>
        <v>0</v>
      </c>
      <c r="O645" s="10">
        <f t="shared" si="268"/>
        <v>0</v>
      </c>
      <c r="P645" s="10">
        <f t="shared" si="269"/>
        <v>0</v>
      </c>
      <c r="Q645" s="3" t="s">
        <v>1</v>
      </c>
    </row>
    <row r="646" spans="2:17" ht="12">
      <c r="B646" s="14" t="s">
        <v>31</v>
      </c>
      <c r="C646" s="10">
        <f t="shared" si="256"/>
        <v>138</v>
      </c>
      <c r="D646" s="10">
        <f t="shared" si="257"/>
        <v>45299.102766798416</v>
      </c>
      <c r="E646" s="10">
        <f t="shared" si="258"/>
        <v>108</v>
      </c>
      <c r="F646" s="10">
        <f t="shared" si="259"/>
        <v>36862.87205387205</v>
      </c>
      <c r="G646" s="10">
        <f t="shared" si="260"/>
        <v>105</v>
      </c>
      <c r="H646" s="10">
        <f t="shared" si="261"/>
        <v>29422.99393939394</v>
      </c>
      <c r="I646" s="10">
        <f t="shared" si="262"/>
        <v>26</v>
      </c>
      <c r="J646" s="10">
        <f t="shared" si="263"/>
        <v>21071</v>
      </c>
      <c r="K646" s="10">
        <f t="shared" si="264"/>
        <v>0</v>
      </c>
      <c r="L646" s="10">
        <f t="shared" si="265"/>
        <v>0</v>
      </c>
      <c r="M646" s="10">
        <f t="shared" si="266"/>
        <v>0</v>
      </c>
      <c r="N646" s="10">
        <f t="shared" si="267"/>
        <v>0</v>
      </c>
      <c r="O646" s="10">
        <f t="shared" si="268"/>
        <v>377</v>
      </c>
      <c r="P646" s="10">
        <f t="shared" si="269"/>
        <v>36789.72606703641</v>
      </c>
      <c r="Q646" s="3" t="s">
        <v>1</v>
      </c>
    </row>
    <row r="647" spans="2:17" ht="12">
      <c r="B647" s="14" t="s">
        <v>32</v>
      </c>
      <c r="C647" s="10">
        <f t="shared" si="256"/>
        <v>0</v>
      </c>
      <c r="D647" s="10">
        <f t="shared" si="257"/>
        <v>0</v>
      </c>
      <c r="E647" s="10">
        <f t="shared" si="258"/>
        <v>0</v>
      </c>
      <c r="F647" s="10">
        <f t="shared" si="259"/>
        <v>0</v>
      </c>
      <c r="G647" s="10">
        <f t="shared" si="260"/>
        <v>0</v>
      </c>
      <c r="H647" s="10">
        <f t="shared" si="261"/>
        <v>0</v>
      </c>
      <c r="I647" s="10">
        <f t="shared" si="262"/>
        <v>0</v>
      </c>
      <c r="J647" s="10">
        <f t="shared" si="263"/>
        <v>0</v>
      </c>
      <c r="K647" s="10">
        <f t="shared" si="264"/>
        <v>0</v>
      </c>
      <c r="L647" s="10">
        <f t="shared" si="265"/>
        <v>0</v>
      </c>
      <c r="M647" s="10">
        <f t="shared" si="266"/>
        <v>0</v>
      </c>
      <c r="N647" s="10">
        <f t="shared" si="267"/>
        <v>0</v>
      </c>
      <c r="O647" s="10">
        <f t="shared" si="268"/>
        <v>0</v>
      </c>
      <c r="P647" s="10">
        <f t="shared" si="269"/>
        <v>0</v>
      </c>
      <c r="Q647" s="3" t="s">
        <v>1</v>
      </c>
    </row>
    <row r="648" spans="2:17" ht="12">
      <c r="B648" s="14" t="s">
        <v>33</v>
      </c>
      <c r="C648" s="10">
        <f t="shared" si="256"/>
        <v>0</v>
      </c>
      <c r="D648" s="10">
        <f t="shared" si="257"/>
        <v>0</v>
      </c>
      <c r="E648" s="10">
        <f t="shared" si="258"/>
        <v>0</v>
      </c>
      <c r="F648" s="10">
        <f t="shared" si="259"/>
        <v>0</v>
      </c>
      <c r="G648" s="10">
        <f t="shared" si="260"/>
        <v>0</v>
      </c>
      <c r="H648" s="10">
        <f t="shared" si="261"/>
        <v>0</v>
      </c>
      <c r="I648" s="10">
        <f t="shared" si="262"/>
        <v>0</v>
      </c>
      <c r="J648" s="10">
        <f t="shared" si="263"/>
        <v>0</v>
      </c>
      <c r="K648" s="10">
        <f t="shared" si="264"/>
        <v>0</v>
      </c>
      <c r="L648" s="10">
        <f t="shared" si="265"/>
        <v>0</v>
      </c>
      <c r="M648" s="10">
        <f t="shared" si="266"/>
        <v>0</v>
      </c>
      <c r="N648" s="10">
        <f t="shared" si="267"/>
        <v>0</v>
      </c>
      <c r="O648" s="10">
        <f t="shared" si="268"/>
        <v>0</v>
      </c>
      <c r="P648" s="10">
        <f t="shared" si="269"/>
        <v>0</v>
      </c>
      <c r="Q648" s="3" t="s">
        <v>1</v>
      </c>
    </row>
    <row r="649" spans="2:17" ht="12">
      <c r="B649" s="14" t="s">
        <v>34</v>
      </c>
      <c r="C649" s="10">
        <f t="shared" si="256"/>
        <v>269</v>
      </c>
      <c r="D649" s="10">
        <f t="shared" si="257"/>
        <v>39377.548834065565</v>
      </c>
      <c r="E649" s="10">
        <f t="shared" si="258"/>
        <v>263</v>
      </c>
      <c r="F649" s="10">
        <f t="shared" si="259"/>
        <v>32650.64777048047</v>
      </c>
      <c r="G649" s="10">
        <f t="shared" si="260"/>
        <v>269</v>
      </c>
      <c r="H649" s="10">
        <f t="shared" si="261"/>
        <v>26767.12132477188</v>
      </c>
      <c r="I649" s="10">
        <f t="shared" si="262"/>
        <v>146</v>
      </c>
      <c r="J649" s="10">
        <f t="shared" si="263"/>
        <v>23855.609589041094</v>
      </c>
      <c r="K649" s="10">
        <f t="shared" si="264"/>
        <v>15</v>
      </c>
      <c r="L649" s="10">
        <f t="shared" si="265"/>
        <v>23605</v>
      </c>
      <c r="M649" s="10">
        <f t="shared" si="266"/>
        <v>0</v>
      </c>
      <c r="N649" s="10">
        <f t="shared" si="267"/>
        <v>0</v>
      </c>
      <c r="O649" s="10">
        <f t="shared" si="268"/>
        <v>962</v>
      </c>
      <c r="P649" s="10">
        <f t="shared" si="269"/>
        <v>31410.634757134758</v>
      </c>
      <c r="Q649" s="3" t="s">
        <v>1</v>
      </c>
    </row>
    <row r="650" spans="2:17" ht="12">
      <c r="B650" s="14" t="s">
        <v>35</v>
      </c>
      <c r="C650" s="10">
        <f t="shared" si="256"/>
        <v>72</v>
      </c>
      <c r="D650" s="10">
        <f t="shared" si="257"/>
        <v>36367.503787878784</v>
      </c>
      <c r="E650" s="10">
        <f t="shared" si="258"/>
        <v>53</v>
      </c>
      <c r="F650" s="10">
        <f t="shared" si="259"/>
        <v>28588.456260720413</v>
      </c>
      <c r="G650" s="10">
        <f t="shared" si="260"/>
        <v>52</v>
      </c>
      <c r="H650" s="10">
        <f t="shared" si="261"/>
        <v>25271.725524475525</v>
      </c>
      <c r="I650" s="10">
        <f t="shared" si="262"/>
        <v>45</v>
      </c>
      <c r="J650" s="10">
        <f t="shared" si="263"/>
        <v>20700</v>
      </c>
      <c r="K650" s="10">
        <f t="shared" si="264"/>
        <v>3</v>
      </c>
      <c r="L650" s="10">
        <f t="shared" si="265"/>
        <v>20331.333333333332</v>
      </c>
      <c r="M650" s="10">
        <f t="shared" si="266"/>
        <v>0</v>
      </c>
      <c r="N650" s="10">
        <f t="shared" si="267"/>
        <v>0</v>
      </c>
      <c r="O650" s="10">
        <f t="shared" si="268"/>
        <v>225</v>
      </c>
      <c r="P650" s="10">
        <f t="shared" si="269"/>
        <v>28623.43191919192</v>
      </c>
      <c r="Q650" s="3" t="s">
        <v>1</v>
      </c>
    </row>
    <row r="651" spans="2:17" ht="12">
      <c r="B651" s="14" t="s">
        <v>36</v>
      </c>
      <c r="C651" s="10">
        <f t="shared" si="256"/>
        <v>0</v>
      </c>
      <c r="D651" s="10">
        <f t="shared" si="257"/>
        <v>0</v>
      </c>
      <c r="E651" s="10">
        <f t="shared" si="258"/>
        <v>0</v>
      </c>
      <c r="F651" s="10">
        <f t="shared" si="259"/>
        <v>0</v>
      </c>
      <c r="G651" s="10">
        <f t="shared" si="260"/>
        <v>0</v>
      </c>
      <c r="H651" s="10">
        <f t="shared" si="261"/>
        <v>0</v>
      </c>
      <c r="I651" s="10">
        <f t="shared" si="262"/>
        <v>0</v>
      </c>
      <c r="J651" s="10">
        <f t="shared" si="263"/>
        <v>0</v>
      </c>
      <c r="K651" s="10">
        <f t="shared" si="264"/>
        <v>0</v>
      </c>
      <c r="L651" s="10">
        <f t="shared" si="265"/>
        <v>0</v>
      </c>
      <c r="M651" s="10">
        <f t="shared" si="266"/>
        <v>0</v>
      </c>
      <c r="N651" s="10">
        <f t="shared" si="267"/>
        <v>0</v>
      </c>
      <c r="O651" s="10">
        <f t="shared" si="268"/>
        <v>0</v>
      </c>
      <c r="P651" s="10">
        <f t="shared" si="269"/>
        <v>0</v>
      </c>
      <c r="Q651" s="3" t="s">
        <v>1</v>
      </c>
    </row>
    <row r="652" spans="3:17" ht="12"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3" t="s">
        <v>1</v>
      </c>
    </row>
    <row r="653" spans="2:17" ht="12">
      <c r="B653" s="14" t="s">
        <v>63</v>
      </c>
      <c r="C653" s="10">
        <f>SUM(C644:C651)</f>
        <v>793</v>
      </c>
      <c r="D653" s="10">
        <f>IF(C653&gt;0,(C644*D644+C645*D645+C646*D646+C647*D647+C648*D648+C649*D649+C650*D650+C651*D651)/C653,0)</f>
        <v>44887.4128166915</v>
      </c>
      <c r="E653" s="10">
        <f>SUM(E644:E651)</f>
        <v>645</v>
      </c>
      <c r="F653" s="10">
        <f>IF(E653&gt;0,(E644*F644+E645*F645+E646*F646+E647*F647+E648*F648+E649*F649+E650*F650+E651*F651)/E653,0)</f>
        <v>35923.90035236082</v>
      </c>
      <c r="G653" s="10">
        <f>SUM(G644:G651)</f>
        <v>674</v>
      </c>
      <c r="H653" s="10">
        <f>IF(G653&gt;0,(G644*H644+G645*H645+G646*H646+G647*H647+G648*H648+G649*H649+G650*H650+G651*H651)/G653,0)</f>
        <v>29893.276369031562</v>
      </c>
      <c r="I653" s="10">
        <f>SUM(I644:I651)</f>
        <v>222</v>
      </c>
      <c r="J653" s="10">
        <f>IF(I653&gt;0,(I644*J644+I645*J645+I646*J646+I647*J647+I648*J648+I649*J649+I650*J650+I651*J651)/I653,0)</f>
        <v>22905.201064701065</v>
      </c>
      <c r="K653" s="10">
        <f>SUM(K644:K651)</f>
        <v>43</v>
      </c>
      <c r="L653" s="10">
        <f>IF(K653&gt;0,(K644*L644+K645*L645+K646*L646+K647*L647+K648*L648+K649*L649+K650*L650+K651*L651)/K653,0)</f>
        <v>22224.797040169135</v>
      </c>
      <c r="M653" s="10">
        <f>SUM(M644:M651)</f>
        <v>0</v>
      </c>
      <c r="N653" s="10">
        <f>IF(M653&gt;0,(M644*N644+M645*N645+M646*N646+M647*N647+M648*N648+M649*N649+M650*N650+M651*N651)/M653,0)</f>
        <v>0</v>
      </c>
      <c r="O653" s="10">
        <f>IF((C653+E653+G653+I653+K653+M653)=SUM(O644:O651),SUM(O644:O651),#VALUE!)</f>
        <v>2377</v>
      </c>
      <c r="P653" s="10">
        <f>IF(O653&gt;0,(O644*P644+O645*P645+O646*P646+O647*P647+O648*P648+O649*P649+O650*P650+O651*P651)/O653,0)</f>
        <v>35740.56511263242</v>
      </c>
      <c r="Q653" s="3" t="s">
        <v>1</v>
      </c>
    </row>
    <row r="654" spans="1:17" ht="12">
      <c r="A654" s="17" t="s">
        <v>38</v>
      </c>
      <c r="B654" s="17" t="s">
        <v>38</v>
      </c>
      <c r="C654" s="17" t="s">
        <v>38</v>
      </c>
      <c r="D654" s="17" t="s">
        <v>38</v>
      </c>
      <c r="E654" s="17" t="s">
        <v>38</v>
      </c>
      <c r="F654" s="17" t="s">
        <v>38</v>
      </c>
      <c r="G654" s="17" t="s">
        <v>38</v>
      </c>
      <c r="H654" s="17" t="s">
        <v>38</v>
      </c>
      <c r="I654" s="17" t="s">
        <v>38</v>
      </c>
      <c r="J654" s="17" t="s">
        <v>38</v>
      </c>
      <c r="K654" s="17" t="s">
        <v>38</v>
      </c>
      <c r="L654" s="17" t="s">
        <v>38</v>
      </c>
      <c r="M654" s="17" t="s">
        <v>38</v>
      </c>
      <c r="N654" s="17" t="s">
        <v>38</v>
      </c>
      <c r="O654" s="17" t="s">
        <v>38</v>
      </c>
      <c r="P654" s="17" t="s">
        <v>38</v>
      </c>
      <c r="Q654" s="3" t="s">
        <v>1</v>
      </c>
    </row>
    <row r="655" spans="1:18" ht="12">
      <c r="A655" s="10"/>
      <c r="B655" s="10">
        <v>14</v>
      </c>
      <c r="C655" s="10">
        <v>10</v>
      </c>
      <c r="D655" s="10">
        <v>6</v>
      </c>
      <c r="E655" s="10">
        <v>10</v>
      </c>
      <c r="F655" s="10">
        <v>6</v>
      </c>
      <c r="G655" s="10">
        <v>10</v>
      </c>
      <c r="H655" s="10">
        <v>6</v>
      </c>
      <c r="I655" s="10">
        <v>10</v>
      </c>
      <c r="J655" s="10">
        <v>6</v>
      </c>
      <c r="K655" s="10">
        <v>10</v>
      </c>
      <c r="L655" s="10">
        <v>6</v>
      </c>
      <c r="M655" s="10">
        <v>10</v>
      </c>
      <c r="N655" s="10">
        <v>6</v>
      </c>
      <c r="O655" s="10">
        <v>10</v>
      </c>
      <c r="P655" s="10">
        <v>6</v>
      </c>
      <c r="Q655" s="3" t="s">
        <v>1</v>
      </c>
      <c r="R655" s="21">
        <f>SUM(B655:P655)</f>
        <v>126</v>
      </c>
    </row>
    <row r="656" spans="1:17" ht="12">
      <c r="A656" s="27" t="s">
        <v>64</v>
      </c>
      <c r="Q656" s="3" t="s">
        <v>1</v>
      </c>
    </row>
    <row r="657" spans="2:17" ht="12">
      <c r="B657" s="1" t="s">
        <v>64</v>
      </c>
      <c r="Q657" s="3" t="s">
        <v>1</v>
      </c>
    </row>
    <row r="658" spans="2:27" ht="12">
      <c r="B658" s="9"/>
      <c r="Q658" s="3" t="s">
        <v>1</v>
      </c>
      <c r="R658" s="1" t="s">
        <v>65</v>
      </c>
      <c r="S658" s="28"/>
      <c r="T658" s="28"/>
      <c r="U658" s="28"/>
      <c r="V658" s="28"/>
      <c r="W658" s="28"/>
      <c r="X658" s="28"/>
      <c r="Y658" s="28"/>
      <c r="Z658" s="28"/>
      <c r="AA658" s="28" t="e">
        <f>#VALUE!</f>
        <v>#VALUE!</v>
      </c>
    </row>
    <row r="659" spans="2:17" ht="12">
      <c r="B659" s="1" t="s">
        <v>66</v>
      </c>
      <c r="Q659" s="3" t="s">
        <v>1</v>
      </c>
    </row>
    <row r="660" ht="12">
      <c r="B660" s="1" t="s">
        <v>67</v>
      </c>
    </row>
    <row r="661" spans="2:18" ht="12">
      <c r="B661" s="1" t="s">
        <v>68</v>
      </c>
      <c r="Q661" s="3" t="s">
        <v>1</v>
      </c>
      <c r="R661" s="1" t="s">
        <v>69</v>
      </c>
    </row>
    <row r="662" ht="12">
      <c r="B662" s="1" t="s">
        <v>70</v>
      </c>
    </row>
    <row r="664" spans="1:17" ht="12">
      <c r="A664" s="9"/>
      <c r="B664" s="4" t="s">
        <v>38</v>
      </c>
      <c r="C664" s="4" t="s">
        <v>38</v>
      </c>
      <c r="D664" s="4" t="s">
        <v>38</v>
      </c>
      <c r="E664" s="4" t="s">
        <v>38</v>
      </c>
      <c r="F664" s="4" t="s">
        <v>38</v>
      </c>
      <c r="G664" s="4" t="s">
        <v>38</v>
      </c>
      <c r="H664" s="4" t="s">
        <v>38</v>
      </c>
      <c r="I664" s="4" t="s">
        <v>38</v>
      </c>
      <c r="J664" s="4" t="s">
        <v>38</v>
      </c>
      <c r="K664" s="4" t="s">
        <v>38</v>
      </c>
      <c r="L664" s="4" t="s">
        <v>38</v>
      </c>
      <c r="M664" s="4" t="s">
        <v>38</v>
      </c>
      <c r="N664" s="4" t="s">
        <v>38</v>
      </c>
      <c r="O664" s="4" t="s">
        <v>38</v>
      </c>
      <c r="P664" s="4" t="s">
        <v>38</v>
      </c>
      <c r="Q664" s="3" t="s">
        <v>1</v>
      </c>
    </row>
    <row r="665" spans="1:31" ht="12">
      <c r="A665" s="9"/>
      <c r="C665" s="10"/>
      <c r="E665" s="12" t="s">
        <v>71</v>
      </c>
      <c r="G665" s="12" t="s">
        <v>72</v>
      </c>
      <c r="I665" s="10"/>
      <c r="K665" s="12" t="s">
        <v>73</v>
      </c>
      <c r="M665" s="12" t="s">
        <v>74</v>
      </c>
      <c r="O665" s="12" t="s">
        <v>75</v>
      </c>
      <c r="Q665" s="3" t="s">
        <v>1</v>
      </c>
      <c r="T665" s="1" t="s">
        <v>76</v>
      </c>
      <c r="U665" s="1" t="s">
        <v>77</v>
      </c>
      <c r="V665" s="1" t="s">
        <v>78</v>
      </c>
      <c r="W665" s="1" t="s">
        <v>79</v>
      </c>
      <c r="X665" s="1" t="s">
        <v>80</v>
      </c>
      <c r="Y665" s="1" t="s">
        <v>81</v>
      </c>
      <c r="AA665" s="1" t="s">
        <v>82</v>
      </c>
      <c r="AD665" s="10"/>
      <c r="AE665" s="10"/>
    </row>
    <row r="666" spans="1:27" ht="12">
      <c r="A666" s="9"/>
      <c r="C666" s="12" t="s">
        <v>76</v>
      </c>
      <c r="E666" s="12" t="s">
        <v>76</v>
      </c>
      <c r="F666" s="10"/>
      <c r="G666" s="12" t="s">
        <v>76</v>
      </c>
      <c r="I666" s="12" t="s">
        <v>79</v>
      </c>
      <c r="K666" s="12" t="s">
        <v>83</v>
      </c>
      <c r="M666" s="12" t="s">
        <v>84</v>
      </c>
      <c r="O666" s="12" t="s">
        <v>85</v>
      </c>
      <c r="Q666" s="3" t="s">
        <v>1</v>
      </c>
      <c r="R666" s="28"/>
      <c r="AA666" s="13" t="s">
        <v>86</v>
      </c>
    </row>
    <row r="667" spans="1:18" ht="12">
      <c r="A667" s="9"/>
      <c r="B667" s="4" t="s">
        <v>38</v>
      </c>
      <c r="C667" s="4" t="s">
        <v>38</v>
      </c>
      <c r="D667" s="4" t="s">
        <v>38</v>
      </c>
      <c r="E667" s="4" t="s">
        <v>38</v>
      </c>
      <c r="F667" s="4" t="s">
        <v>38</v>
      </c>
      <c r="G667" s="4" t="s">
        <v>38</v>
      </c>
      <c r="H667" s="4" t="s">
        <v>38</v>
      </c>
      <c r="I667" s="4" t="s">
        <v>38</v>
      </c>
      <c r="J667" s="4" t="s">
        <v>38</v>
      </c>
      <c r="K667" s="4" t="s">
        <v>38</v>
      </c>
      <c r="L667" s="4" t="s">
        <v>38</v>
      </c>
      <c r="M667" s="4" t="s">
        <v>38</v>
      </c>
      <c r="N667" s="4" t="s">
        <v>38</v>
      </c>
      <c r="O667" s="4" t="s">
        <v>38</v>
      </c>
      <c r="P667" s="4" t="s">
        <v>38</v>
      </c>
      <c r="Q667" s="3" t="s">
        <v>1</v>
      </c>
      <c r="R667" s="28"/>
    </row>
    <row r="668" spans="1:28" ht="12">
      <c r="A668" s="9"/>
      <c r="O668" s="10"/>
      <c r="Q668" s="3" t="s">
        <v>1</v>
      </c>
      <c r="R668" s="28"/>
      <c r="S668" s="1" t="s">
        <v>87</v>
      </c>
      <c r="AB668" s="10"/>
    </row>
    <row r="669" spans="1:27" ht="12">
      <c r="A669" s="9"/>
      <c r="B669" s="14" t="s">
        <v>28</v>
      </c>
      <c r="C669" s="28">
        <f aca="true" t="shared" si="270" ref="C669:C674">IF(T669&gt;0,(C476*D476+C488*D488+C500*D500+C512*D512+C524*D524+C536*D536+C548*D548+C560*D560+C572*D572+C584*D584+C596*D596+C608*D608+C620*D620+C632*D632+C644*D644)/T669,NA())</f>
        <v>61077.251671516344</v>
      </c>
      <c r="D669" s="28"/>
      <c r="E669" s="28">
        <f aca="true" t="shared" si="271" ref="E669:E674">IF(U669&gt;0,(E476*F476+E488*F488+E500*F500+E512*F512+E524*F524+E536*F536+E548*F548+E560*F560+E572*F572+E584*F584+E596*F596+E608*F608+E620*F620+E632*F632+E644*F644)/U669,NA())</f>
        <v>43758.14663321002</v>
      </c>
      <c r="F669" s="28"/>
      <c r="G669" s="28">
        <f aca="true" t="shared" si="272" ref="G669:G674">IF(V669&gt;0,(G476*H476+G488*H488+G500*H500+G512*H512+G524*H524+G536*H536+G548*H548+G560*H560+G572*H572+G584*H584+G596*H596+G608*H608+G620*H620+G632*H632+G644*H644)/V669,NA())</f>
        <v>37816.804259228695</v>
      </c>
      <c r="H669" s="28"/>
      <c r="I669" s="28">
        <f aca="true" t="shared" si="273" ref="I669:I674">IF(W669&gt;0,(I476*J476+I488*J488+I500*J500+I512*J512+I524*J524+I536*J536+I548*J548+I560*J560+I572*J572+I584*J584+I596*J596+I608*J608+I620*J620+I632*J632+I644*J644)/W669,NA())</f>
        <v>27717.00577935554</v>
      </c>
      <c r="J669" s="28"/>
      <c r="K669" s="28">
        <f aca="true" t="shared" si="274" ref="K669:K674">IF(X669&gt;0,(K476*L476+K488*L488+K500*L500+K512*L512+K524*L524+K536*L536+K548*L548+K560*L560+K572*L572+K584*L584+K596*L596+K608*L608+K620*L620+K632*L632+K644*L644)/X669,NA())</f>
        <v>30746.078242102212</v>
      </c>
      <c r="L669" s="28"/>
      <c r="M669" s="28" t="e">
        <f aca="true" t="shared" si="275" ref="M669:M674">IF(Y669&gt;0,(M476*N476+M488*N488+M500*N500+M512*N512+M524*N524+M536*N536+M548*N548+M560*N560+M572*N572+M584*N584+M596*N596+M608*N608+M620*N620+M632*N632+M644*N644)/Y669,NA())</f>
        <v>#N/A</v>
      </c>
      <c r="N669" s="28"/>
      <c r="O669" s="28">
        <f>IF(AA669&gt;0,(((O476*P476)+(O488*P488)+(O500*P500)+(O512*P512)+(O524*P524)+(O536*P536)+(O548*P548)+(O560*P560)+(O572*P572)+(O584*P584)+(O596*P596)+(O608*P608)+(O620*P620)+(O632*P632)+(O644*P644))/AA669)/1000,NA())</f>
        <v>48341.34688495458</v>
      </c>
      <c r="P669" s="28"/>
      <c r="Q669" s="3" t="s">
        <v>1</v>
      </c>
      <c r="R669" s="29">
        <f aca="true" t="shared" si="276" ref="R669:R674">O669/1000</f>
        <v>48.34134688495458</v>
      </c>
      <c r="S669" s="10">
        <v>1</v>
      </c>
      <c r="T669" s="10">
        <f aca="true" t="shared" si="277" ref="T669:T674">(C476+C488+C500+C512+C524+C536+C548+C560+C572+C584+C596+C608+C620+C632+C644)</f>
        <v>11171</v>
      </c>
      <c r="U669" s="10">
        <f aca="true" t="shared" si="278" ref="U669:U674">(E476+E488+E500+E512+E524+E536+E548+E560+E572+E584+E596+E608+E620+E632+E644)</f>
        <v>8060</v>
      </c>
      <c r="V669" s="10">
        <f aca="true" t="shared" si="279" ref="V669:V674">(G476+G488+G500+G512+G524+G536+G548+G560+G572+G584+G596+G608+G620+G632+G644)</f>
        <v>6301</v>
      </c>
      <c r="W669" s="10">
        <f aca="true" t="shared" si="280" ref="W669:W674">(I476+I488+I500+I512+I524+I536+I548+I560+I572+I584+I596+I608+I620+I632+I644)</f>
        <v>1089</v>
      </c>
      <c r="X669" s="10">
        <f aca="true" t="shared" si="281" ref="X669:X674">(K476+K488+K500+K512+K524+K536+K548+K560+K572+K584+K596+K608+K620+K632+K644)</f>
        <v>941</v>
      </c>
      <c r="Y669" s="10">
        <f aca="true" t="shared" si="282" ref="Y669:Y674">(M476+M488+M500+M512+M524+M536+M548+M560+M572+M584+M596+M608+M620+M632+M644)</f>
        <v>0</v>
      </c>
      <c r="AA669" s="30">
        <f>SUM(T669:Y669)/1000</f>
        <v>27.562</v>
      </c>
    </row>
    <row r="670" spans="1:29" ht="12">
      <c r="A670" s="9"/>
      <c r="B670" s="14" t="s">
        <v>30</v>
      </c>
      <c r="C670" s="10">
        <f t="shared" si="270"/>
        <v>58638.34029607916</v>
      </c>
      <c r="E670" s="10">
        <f t="shared" si="271"/>
        <v>44437.7045926943</v>
      </c>
      <c r="G670" s="10">
        <f t="shared" si="272"/>
        <v>37775.04079912557</v>
      </c>
      <c r="I670" s="10">
        <f t="shared" si="273"/>
        <v>27740.622516950916</v>
      </c>
      <c r="K670" s="10">
        <f t="shared" si="274"/>
        <v>28985.901070829506</v>
      </c>
      <c r="M670" s="10" t="e">
        <f t="shared" si="275"/>
        <v>#N/A</v>
      </c>
      <c r="O670" s="10">
        <f>IF(AA670&gt;0,((O477*P477+O489*P489+O501*P501+O513*P513+O525*P525+O537*P537+O549*P549+O561*P561+O573*P573+O585*P585+O597*P597+O609*P609+O621*P621+O633*P633+O645*P645)/AA670)/1000,NA())</f>
        <v>46106.73616707704</v>
      </c>
      <c r="Q670" s="3" t="s">
        <v>1</v>
      </c>
      <c r="R670" s="29">
        <f t="shared" si="276"/>
        <v>46.10673616707704</v>
      </c>
      <c r="S670" s="10">
        <v>2</v>
      </c>
      <c r="T670" s="10">
        <f t="shared" si="277"/>
        <v>3675</v>
      </c>
      <c r="U670" s="10">
        <f t="shared" si="278"/>
        <v>3529</v>
      </c>
      <c r="V670" s="10">
        <f t="shared" si="279"/>
        <v>2859</v>
      </c>
      <c r="W670" s="10">
        <f t="shared" si="280"/>
        <v>613</v>
      </c>
      <c r="X670" s="10">
        <f t="shared" si="281"/>
        <v>297</v>
      </c>
      <c r="Y670" s="10">
        <f t="shared" si="282"/>
        <v>0</v>
      </c>
      <c r="Z670" s="1" t="s">
        <v>88</v>
      </c>
      <c r="AA670" s="30">
        <f>SUM(T670:Y670)/1000</f>
        <v>10.973</v>
      </c>
      <c r="AB670" s="21">
        <f>SUM(AA669:AA671)</f>
        <v>56.328</v>
      </c>
      <c r="AC670" s="21">
        <v>1</v>
      </c>
    </row>
    <row r="671" spans="1:27" ht="12">
      <c r="A671" s="9"/>
      <c r="B671" s="14" t="s">
        <v>31</v>
      </c>
      <c r="C671" s="10">
        <f t="shared" si="270"/>
        <v>49454.94220452913</v>
      </c>
      <c r="E671" s="10">
        <f t="shared" si="271"/>
        <v>40681.656105729955</v>
      </c>
      <c r="G671" s="10">
        <f t="shared" si="272"/>
        <v>34514.94194170242</v>
      </c>
      <c r="I671" s="10">
        <f t="shared" si="273"/>
        <v>26481.20042702817</v>
      </c>
      <c r="K671" s="10">
        <f t="shared" si="274"/>
        <v>27209.814442626783</v>
      </c>
      <c r="M671" s="10" t="e">
        <f t="shared" si="275"/>
        <v>#N/A</v>
      </c>
      <c r="O671" s="10">
        <f>IF(AA671&gt;0,((O478*P478+O490*P490+O502*P502+O514*P514+O526*P526+O538*P538+O550*P550+O562*P562+O574*P574+O586*P586+O598*P598+O610*P610+O622*P622+O634*P634+O646*P646)/AA671)/1000,NA())</f>
        <v>39485.979777306704</v>
      </c>
      <c r="Q671" s="3" t="s">
        <v>1</v>
      </c>
      <c r="R671" s="29">
        <f t="shared" si="276"/>
        <v>39.4859797773067</v>
      </c>
      <c r="S671" s="10">
        <v>3</v>
      </c>
      <c r="T671" s="10">
        <f t="shared" si="277"/>
        <v>5291</v>
      </c>
      <c r="U671" s="10">
        <f t="shared" si="278"/>
        <v>4674</v>
      </c>
      <c r="V671" s="10">
        <f t="shared" si="279"/>
        <v>5340</v>
      </c>
      <c r="W671" s="10">
        <f t="shared" si="280"/>
        <v>1710</v>
      </c>
      <c r="X671" s="10">
        <f t="shared" si="281"/>
        <v>778</v>
      </c>
      <c r="Y671" s="10">
        <f t="shared" si="282"/>
        <v>0</v>
      </c>
      <c r="AA671" s="30">
        <f>SUM(T671:Y671)/1000</f>
        <v>17.793</v>
      </c>
    </row>
    <row r="672" spans="1:29" ht="12">
      <c r="A672" s="9"/>
      <c r="B672" s="14" t="s">
        <v>32</v>
      </c>
      <c r="C672" s="10">
        <f t="shared" si="270"/>
        <v>48341.293731181395</v>
      </c>
      <c r="E672" s="10">
        <f t="shared" si="271"/>
        <v>40397.32588055982</v>
      </c>
      <c r="G672" s="10">
        <f t="shared" si="272"/>
        <v>34573.820189665406</v>
      </c>
      <c r="I672" s="10">
        <f t="shared" si="273"/>
        <v>26964.872659303506</v>
      </c>
      <c r="K672" s="10">
        <f t="shared" si="274"/>
        <v>27772.254548311692</v>
      </c>
      <c r="M672" s="10" t="e">
        <f t="shared" si="275"/>
        <v>#N/A</v>
      </c>
      <c r="O672" s="10">
        <f>IF(AA672&gt;0,((O479*P479+O491*P491+O503*P503+O515*P515+O527*P527+O539*P539+O551*P551+O563*P563+O575*P575+O587*P587+O599*P599+O611*P611+O623*P623+O635*P635+O647*P647)/AA672)/1000,NA())</f>
        <v>39055.96298442619</v>
      </c>
      <c r="Q672" s="3" t="s">
        <v>1</v>
      </c>
      <c r="R672" s="29">
        <f t="shared" si="276"/>
        <v>39.05596298442619</v>
      </c>
      <c r="S672" s="10">
        <v>4</v>
      </c>
      <c r="T672" s="10">
        <f t="shared" si="277"/>
        <v>2377</v>
      </c>
      <c r="U672" s="10">
        <f t="shared" si="278"/>
        <v>2124</v>
      </c>
      <c r="V672" s="10">
        <f t="shared" si="279"/>
        <v>2785</v>
      </c>
      <c r="W672" s="10">
        <f t="shared" si="280"/>
        <v>898</v>
      </c>
      <c r="X672" s="10">
        <f t="shared" si="281"/>
        <v>140</v>
      </c>
      <c r="Y672" s="10">
        <f t="shared" si="282"/>
        <v>0</v>
      </c>
      <c r="Z672" s="1" t="s">
        <v>89</v>
      </c>
      <c r="AA672" s="30">
        <f>SUM(T672:X672)/1000</f>
        <v>8.324</v>
      </c>
      <c r="AB672" s="21">
        <f>SUM(AA672:AA673)</f>
        <v>13.544</v>
      </c>
      <c r="AC672" s="21">
        <v>2</v>
      </c>
    </row>
    <row r="673" spans="1:27" ht="12">
      <c r="A673" s="9"/>
      <c r="B673" s="14" t="s">
        <v>33</v>
      </c>
      <c r="C673" s="10">
        <f t="shared" si="270"/>
        <v>46013.79757479901</v>
      </c>
      <c r="E673" s="10">
        <f t="shared" si="271"/>
        <v>39069.20934124185</v>
      </c>
      <c r="G673" s="10">
        <f t="shared" si="272"/>
        <v>32793.04441356009</v>
      </c>
      <c r="I673" s="10">
        <f t="shared" si="273"/>
        <v>26023.369708568796</v>
      </c>
      <c r="K673" s="10">
        <f t="shared" si="274"/>
        <v>27879.390524967985</v>
      </c>
      <c r="M673" s="10" t="e">
        <f t="shared" si="275"/>
        <v>#N/A</v>
      </c>
      <c r="O673" s="10">
        <f>IF(AA673&gt;0,((O480*P480+O492*P492+O504*P504+O516*P516+O528*P528+O540*P540+O552*P552+O564*P564+O576*P576+O588*P588+O600*P600+O612*P612+O624*P624+O636*P636+O648*P648)/AA673)/1000,NA())</f>
        <v>37306.39401561651</v>
      </c>
      <c r="Q673" s="3" t="s">
        <v>1</v>
      </c>
      <c r="R673" s="29">
        <f t="shared" si="276"/>
        <v>37.30639401561651</v>
      </c>
      <c r="S673" s="10">
        <v>5</v>
      </c>
      <c r="T673" s="10">
        <f t="shared" si="277"/>
        <v>1470</v>
      </c>
      <c r="U673" s="10">
        <f t="shared" si="278"/>
        <v>1407</v>
      </c>
      <c r="V673" s="10">
        <f t="shared" si="279"/>
        <v>1609</v>
      </c>
      <c r="W673" s="10">
        <f t="shared" si="280"/>
        <v>592</v>
      </c>
      <c r="X673" s="10">
        <f t="shared" si="281"/>
        <v>142</v>
      </c>
      <c r="Y673" s="10">
        <f t="shared" si="282"/>
        <v>0</v>
      </c>
      <c r="AA673" s="30">
        <f>SUM(T673:Y673)/1000</f>
        <v>5.22</v>
      </c>
    </row>
    <row r="674" spans="1:29" ht="12">
      <c r="A674" s="9"/>
      <c r="B674" s="14" t="s">
        <v>34</v>
      </c>
      <c r="C674" s="10">
        <f t="shared" si="270"/>
        <v>43663.39080412514</v>
      </c>
      <c r="E674" s="10">
        <f t="shared" si="271"/>
        <v>37264.652322509624</v>
      </c>
      <c r="G674" s="10">
        <f t="shared" si="272"/>
        <v>30485.031559918</v>
      </c>
      <c r="I674" s="10">
        <f t="shared" si="273"/>
        <v>25768.418799307532</v>
      </c>
      <c r="K674" s="10">
        <f t="shared" si="274"/>
        <v>28352.875463336663</v>
      </c>
      <c r="M674" s="10" t="e">
        <f t="shared" si="275"/>
        <v>#N/A</v>
      </c>
      <c r="O674" s="10">
        <f>IF(AA674&gt;0,((O481*P481+O493*P493+O505*P505+O517*P517+O529*P529+O541*P541+O553*P553+O565*P565+O577*P577+O589*P589+O601*P601+O613*P613+O625*P625+O637*P637+O649*P649)/AA674)/1000,NA())</f>
        <v>34952.54282415553</v>
      </c>
      <c r="Q674" s="3" t="s">
        <v>1</v>
      </c>
      <c r="R674" s="29">
        <f t="shared" si="276"/>
        <v>34.95254282415553</v>
      </c>
      <c r="S674" s="10">
        <v>6</v>
      </c>
      <c r="T674" s="10">
        <f t="shared" si="277"/>
        <v>1049</v>
      </c>
      <c r="U674" s="10">
        <f t="shared" si="278"/>
        <v>1086</v>
      </c>
      <c r="V674" s="10">
        <f t="shared" si="279"/>
        <v>1286</v>
      </c>
      <c r="W674" s="10">
        <f t="shared" si="280"/>
        <v>512</v>
      </c>
      <c r="X674" s="10">
        <f t="shared" si="281"/>
        <v>182</v>
      </c>
      <c r="Y674" s="10">
        <f t="shared" si="282"/>
        <v>0</v>
      </c>
      <c r="Z674" s="1" t="s">
        <v>34</v>
      </c>
      <c r="AA674" s="30">
        <f>SUM(T674:Y674)/1000</f>
        <v>4.115</v>
      </c>
      <c r="AB674" s="21">
        <f>AA674</f>
        <v>4.115</v>
      </c>
      <c r="AC674" s="21">
        <v>0</v>
      </c>
    </row>
    <row r="675" spans="1:18" ht="12">
      <c r="A675" s="9"/>
      <c r="O675" s="10"/>
      <c r="Q675" s="3" t="s">
        <v>1</v>
      </c>
      <c r="R675" s="29"/>
    </row>
    <row r="676" spans="1:29" ht="12">
      <c r="A676" s="9"/>
      <c r="B676" s="14" t="s">
        <v>35</v>
      </c>
      <c r="C676" s="10">
        <f>IF(T676&gt;0,(C482*D482+C494*D494+C506*D506+C518*D518+C530*D530+C542*D542+C554*D554+C566*D566+C578*D578+C590*D590+C602*D602+C614*D614+C626*D626+C638*D638+C650*D650)/T676,NA())</f>
        <v>43017.07362123419</v>
      </c>
      <c r="E676" s="10">
        <f>IF(U676&gt;0,(E482*F482+E494*F494+E506*F506+E518*F518+E530*F530+E542*F542+E554*F554+E566*F566+E578*F578+E590*F590+E602*F602+E614*F614+E626*F626+E638*F638+E650*F650)/U676,NA())</f>
        <v>36259.030917082135</v>
      </c>
      <c r="G676" s="10">
        <f>IF(V676&gt;0,(G482*H482+G494*H494+G506*H506+G518*H518+G530*H530+G542*H542+G554*H554+G566*H566+G578*H578+G590*H590+G602*H602+G614*H614+G626*H626+G638*H638+G650*H650)/V676,NA())</f>
        <v>30771.511190083733</v>
      </c>
      <c r="I676" s="10">
        <f>IF(W676&gt;0,(I482*J482+I494*J494+I506*J506+I518*J518+I530*J530+I542*J542+I554*J554+I566*J566+I578*J578+I590*J590+I602*J602+I614*J614+I626*J626+I638*J638+I650*J650)/W676,NA())</f>
        <v>29376.90711984936</v>
      </c>
      <c r="K676" s="10">
        <f>IF(X676&gt;0,(K482*L482+K494*L494+K506*L506+K518*L518+K530*L530+K542*L542+K554*L554+K566*L566+K578*L578+K590*L590+K602*L602+K614*L614+K626*L626+K638*L638+K650*L650)/X676,NA())</f>
        <v>28847.786143636364</v>
      </c>
      <c r="M676" s="10">
        <f>IF(Y676&gt;0,(M482*N482+M494*N494+M506*N506+M518*N518+M530*N530+M542*N542+M554*N554+M566*N566+M578*N578+M590*N590+M602*N602+M614*N614+M626*N626+M638*N638+M650*N650)/Y676,NA())</f>
        <v>32078.961399351898</v>
      </c>
      <c r="O676" s="10">
        <f>IF(AA676&gt;0,((O482*P482+O494*P494+O506*P506+O518*P518+O530*P530+O542*P542+O554*P554+O566*P566+O578*P578+O590*P590+O602*P602+O614*P614+O626*P626+O638*P638+O650*P650)/AA676)/1000,NA())</f>
        <v>32301.66307107189</v>
      </c>
      <c r="Q676" s="3" t="s">
        <v>1</v>
      </c>
      <c r="R676" s="29">
        <f>O676/1000</f>
        <v>32.30166307107189</v>
      </c>
      <c r="S676" s="10">
        <v>1</v>
      </c>
      <c r="T676" s="10">
        <f>(C482+C494+C506+C518+C530+C542+C554+C566+C578+C590+C602+C614+C626+C638+C650)</f>
        <v>1373</v>
      </c>
      <c r="U676" s="10">
        <f>(E482+E494+E506+E518+E530+E542+E554+E566+E578+E590+E602+E614+E626+E638+E650)</f>
        <v>2323</v>
      </c>
      <c r="V676" s="10">
        <f>(G482+G494+G506+G518+G530+G542+G554+G566+G578+G590+G602+G614+G626+G638+G650)</f>
        <v>2269</v>
      </c>
      <c r="W676" s="10">
        <f>(I482+I494+I506+I518+I530+I542+I554+I566+I578+I590+I602+I614+I626+I638+I650)</f>
        <v>4345</v>
      </c>
      <c r="X676" s="10">
        <f>(K482+K494+K506+K518+K530+K542+K554+K566+K578+K590+K602+K614+K626+K638+K650)</f>
        <v>975</v>
      </c>
      <c r="Y676" s="10">
        <f>(M482+M494+M506+M518+M530+M542+M554+M566+M578+M590+M602+M614+M626+M638+M650)</f>
        <v>19567.5</v>
      </c>
      <c r="Z676" s="1" t="s">
        <v>35</v>
      </c>
      <c r="AA676" s="30">
        <f>SUM(T676:Y676)/1000</f>
        <v>30.8525</v>
      </c>
      <c r="AB676" s="21">
        <f>AA676</f>
        <v>30.8525</v>
      </c>
      <c r="AC676" s="21">
        <v>4</v>
      </c>
    </row>
    <row r="677" spans="1:29" ht="12">
      <c r="A677" s="9"/>
      <c r="B677" s="14" t="s">
        <v>36</v>
      </c>
      <c r="C677" s="10" t="e">
        <f>IF(T677&gt;0,(C483*D483+C495*D495+C507*D507+C519*D519+C531*D531+C543*D543+C555*D555+C567*D567+C579*D579+C591*D591+C603*D603+C615*D615+C627*D627+C639*D639+C651*D651)/T677,NA())</f>
        <v>#N/A</v>
      </c>
      <c r="E677" s="10" t="e">
        <f>IF(U677&gt;0,(E483*F483+E495*F495+E507*F507+E519*F519+E531*F531+E543*F543+E555*F555+E567*F567+E579*F579+E591*F591+E603*F603+E615*F615+E627*F627+E639*F639+E651*F651)/U677,NA())</f>
        <v>#N/A</v>
      </c>
      <c r="G677" s="10" t="e">
        <f>IF(V677&gt;0,(G483*H483+G495*H495+G507*H507+G519*H519+G531*H531+G543*H543+G555*H555+G567*H567+G579*H579+G591*H591+G603*H603+G615*H615+G627*H627+G639*H639+G651*H651)/V677,NA())</f>
        <v>#N/A</v>
      </c>
      <c r="I677" s="10">
        <f>IF(W677&gt;0,(I483*J483+I495*J495+I507*J507+I519*J519+I531*J531+I543*J543+I555*J555+I567*J567+I579*J579+I591*J591+I603*J603+I615*J615+I627*J627+I639*J639+I651*J651)/W677,NA())</f>
        <v>32111.351621308626</v>
      </c>
      <c r="K677" s="10">
        <f>IF(X677&gt;0,(K483*L483+K495*L495+K507*L507+K519*L519+K531*L531+K543*L543+K555*L555+K567*L567+K579*L579+K591*L591+K603*L603+K615*L615+K627*L627+K639*L639+K651*L651)/X677,NA())</f>
        <v>21487.06353497803</v>
      </c>
      <c r="M677" s="10">
        <f>IF(Y677&gt;0,(M483*N483+M495*N495+M507*N507+M519*N519+M531*N531+M543*N543+M555*N555+M567*N567+M579*N579+M591*N591+M603*N603+M615*N615+M627*N627+M639*N639+M651*N651)/Y677,NA())</f>
        <v>30319.061054728518</v>
      </c>
      <c r="O677" s="10">
        <f>IF(AA677&gt;0,((O483*P483+O495*P495+O507*P507+O519*P519+O531*P531+O543*P543+O555*P555+O567*P567+O579*P579+O591*P591+O603*P603+O615*P615+O627*P627+O639*P639+O651*P651)/AA677)/1000,NA())</f>
        <v>30026.536755009154</v>
      </c>
      <c r="Q677" s="3" t="s">
        <v>1</v>
      </c>
      <c r="R677" s="29">
        <f>O677/1000</f>
        <v>30.026536755009154</v>
      </c>
      <c r="S677" s="10">
        <v>2</v>
      </c>
      <c r="T677" s="10">
        <f>(C483+C495+C507+C519+C531+C543+C555+C567+C579+C591+C603+C615+C627+C639+C651)</f>
        <v>0</v>
      </c>
      <c r="U677" s="10">
        <f>(E483+E495+E507+E519+E531+E543+E555+E567+E579+E591+E603+E615+E627+E639+E651)</f>
        <v>0</v>
      </c>
      <c r="V677" s="10">
        <f>(G483+G495+G507+G519+G531+G543+G555+G567+G579+G591+G603+G615+G627+G639+G651)</f>
        <v>0</v>
      </c>
      <c r="W677" s="10">
        <f>(I483+I495+I507+I519+I531+I543+I555+I567+I579+I591+I603+I615+I627+I639+I651)</f>
        <v>628</v>
      </c>
      <c r="X677" s="10">
        <f>(K483+K495+K507+K519+K531+K543+K555+K567+K579+K591+K603+K615+K627+K639+K651)</f>
        <v>269</v>
      </c>
      <c r="Y677" s="10">
        <f>(M483+M495+M507+M519+M531+M543+M555+M567+M579+M591+M603+M615+M627+M639+M651)</f>
        <v>3377</v>
      </c>
      <c r="Z677" s="1" t="s">
        <v>36</v>
      </c>
      <c r="AA677" s="30">
        <f>SUM(T677:Y677)/1000</f>
        <v>4.274</v>
      </c>
      <c r="AB677" s="21">
        <f>AA677</f>
        <v>4.274</v>
      </c>
      <c r="AC677" s="21">
        <v>5</v>
      </c>
    </row>
    <row r="678" spans="1:17" ht="12">
      <c r="A678" s="9"/>
      <c r="O678" s="10"/>
      <c r="Q678" s="3" t="s">
        <v>1</v>
      </c>
    </row>
    <row r="679" spans="1:18" ht="12">
      <c r="A679" s="9"/>
      <c r="B679" s="4" t="s">
        <v>38</v>
      </c>
      <c r="C679" s="4" t="s">
        <v>38</v>
      </c>
      <c r="D679" s="4" t="s">
        <v>38</v>
      </c>
      <c r="E679" s="4" t="s">
        <v>38</v>
      </c>
      <c r="F679" s="4" t="s">
        <v>38</v>
      </c>
      <c r="G679" s="4" t="s">
        <v>38</v>
      </c>
      <c r="H679" s="4" t="s">
        <v>38</v>
      </c>
      <c r="I679" s="4" t="s">
        <v>38</v>
      </c>
      <c r="J679" s="4" t="s">
        <v>38</v>
      </c>
      <c r="K679" s="4" t="s">
        <v>38</v>
      </c>
      <c r="L679" s="4" t="s">
        <v>38</v>
      </c>
      <c r="M679" s="4" t="s">
        <v>38</v>
      </c>
      <c r="N679" s="4" t="s">
        <v>38</v>
      </c>
      <c r="O679" s="4" t="s">
        <v>38</v>
      </c>
      <c r="P679" s="4" t="s">
        <v>38</v>
      </c>
      <c r="Q679" s="3" t="s">
        <v>1</v>
      </c>
      <c r="R679" s="28"/>
    </row>
    <row r="680" spans="1:28" ht="12">
      <c r="A680" s="9"/>
      <c r="O680" s="10"/>
      <c r="Q680" s="3" t="s">
        <v>1</v>
      </c>
      <c r="R680" s="28"/>
      <c r="S680" s="5" t="s">
        <v>90</v>
      </c>
      <c r="T680" s="30">
        <f>(C485+C497+C509+C521+C533+C545+C557+C569+C581+C593+C605+C617+C629+C641+C653)/1000</f>
        <v>26.406</v>
      </c>
      <c r="U680" s="30">
        <f>(E485+E497+E509+E521+E533+E545+E557+E569+E581+E593+E605+E617+E629+E641+E653)/1000</f>
        <v>23.203</v>
      </c>
      <c r="V680" s="30">
        <f>(G485+G497+G509+G521+G533+G545+G557+G569+G581+G593+G605+G617+G629+G641+G653)/1000</f>
        <v>22.449</v>
      </c>
      <c r="W680" s="30">
        <f>(I485+I497+I509+I521+I533+I545+I557+I569+I581+I593+I605+I617+I629+I641+I653)/1000</f>
        <v>10.387</v>
      </c>
      <c r="X680" s="30">
        <f>(K485+K497+K509+K521+K533+K545+K557+K569+K581+K593+K605+K617+K629+K641+K653)/1000</f>
        <v>3.724</v>
      </c>
      <c r="Y680" s="30">
        <f>(M485+M497+M509+M521+M533+M545+M557+M569+M581+M593+M605+M617+M629+M641+M653)/1000</f>
        <v>22.9445</v>
      </c>
      <c r="Z680" s="10"/>
      <c r="AA680" s="10">
        <f>SUM(T680:Y680)</f>
        <v>109.1135</v>
      </c>
      <c r="AB680" s="10"/>
    </row>
    <row r="681" spans="1:25" ht="12">
      <c r="A681" s="9"/>
      <c r="O681" s="10"/>
      <c r="Q681" s="3" t="s">
        <v>1</v>
      </c>
      <c r="T681" s="21">
        <v>1</v>
      </c>
      <c r="U681" s="21">
        <v>2</v>
      </c>
      <c r="V681" s="21">
        <v>3</v>
      </c>
      <c r="W681" s="21">
        <v>4</v>
      </c>
      <c r="X681" s="21">
        <v>0</v>
      </c>
      <c r="Y681" s="21">
        <v>6</v>
      </c>
    </row>
    <row r="682" spans="1:17" ht="12">
      <c r="A682" s="9"/>
      <c r="O682" s="10"/>
      <c r="Q682" s="3" t="s">
        <v>1</v>
      </c>
    </row>
    <row r="683" spans="1:17" ht="12">
      <c r="A683" s="9"/>
      <c r="O683" s="10"/>
      <c r="Q683" s="3" t="s">
        <v>1</v>
      </c>
    </row>
    <row r="684" spans="1:17" ht="12">
      <c r="A684" s="9"/>
      <c r="O684" s="10"/>
      <c r="Q684" s="3" t="s">
        <v>1</v>
      </c>
    </row>
    <row r="685" spans="1:17" ht="12">
      <c r="A685" s="9"/>
      <c r="Q685" s="3" t="s">
        <v>1</v>
      </c>
    </row>
    <row r="686" spans="1:17" ht="12">
      <c r="A686" s="9"/>
      <c r="Q686" s="3" t="s">
        <v>1</v>
      </c>
    </row>
    <row r="687" spans="1:17" ht="12">
      <c r="A687" s="9"/>
      <c r="Q687" s="3" t="s">
        <v>1</v>
      </c>
    </row>
    <row r="688" spans="1:17" ht="12">
      <c r="A688" s="9"/>
      <c r="Q688" s="3" t="s">
        <v>1</v>
      </c>
    </row>
    <row r="689" spans="1:18" ht="12">
      <c r="A689" s="9"/>
      <c r="B689" s="10">
        <v>14</v>
      </c>
      <c r="C689" s="10">
        <v>10</v>
      </c>
      <c r="D689" s="10">
        <v>6</v>
      </c>
      <c r="E689" s="10">
        <v>10</v>
      </c>
      <c r="F689" s="10">
        <v>6</v>
      </c>
      <c r="G689" s="10">
        <v>10</v>
      </c>
      <c r="H689" s="10">
        <v>6</v>
      </c>
      <c r="I689" s="10">
        <v>10</v>
      </c>
      <c r="J689" s="10">
        <v>6</v>
      </c>
      <c r="K689" s="10">
        <v>10</v>
      </c>
      <c r="L689" s="10">
        <v>6</v>
      </c>
      <c r="M689" s="10">
        <v>10</v>
      </c>
      <c r="N689" s="10">
        <v>6</v>
      </c>
      <c r="O689" s="10"/>
      <c r="P689" s="10"/>
      <c r="Q689" s="3" t="s">
        <v>1</v>
      </c>
      <c r="R689" s="21">
        <f>SUM(B689:P689)+12</f>
        <v>122</v>
      </c>
    </row>
    <row r="690" spans="1:17" ht="12">
      <c r="A690" s="27" t="s">
        <v>91</v>
      </c>
      <c r="B690" s="1" t="s">
        <v>92</v>
      </c>
      <c r="Q690" s="3" t="s">
        <v>1</v>
      </c>
    </row>
    <row r="691" spans="1:17" ht="12">
      <c r="A691" s="9"/>
      <c r="Q691" s="3" t="s">
        <v>1</v>
      </c>
    </row>
    <row r="692" spans="1:17" ht="12">
      <c r="A692" s="9"/>
      <c r="B692" s="1" t="s">
        <v>93</v>
      </c>
      <c r="Q692" s="3" t="s">
        <v>1</v>
      </c>
    </row>
    <row r="693" spans="1:17" ht="12">
      <c r="A693" s="9"/>
      <c r="B693" s="1" t="s">
        <v>94</v>
      </c>
      <c r="Q693" s="3" t="s">
        <v>1</v>
      </c>
    </row>
    <row r="694" spans="1:17" ht="12">
      <c r="A694" s="9"/>
      <c r="B694" s="1" t="s">
        <v>68</v>
      </c>
      <c r="Q694" s="3" t="s">
        <v>1</v>
      </c>
    </row>
    <row r="695" spans="1:17" ht="12">
      <c r="A695" s="9"/>
      <c r="B695" s="1" t="s">
        <v>70</v>
      </c>
      <c r="C695" s="10"/>
      <c r="Q695" s="3" t="s">
        <v>1</v>
      </c>
    </row>
    <row r="696" ht="12">
      <c r="C696" s="10"/>
    </row>
    <row r="697" spans="1:17" ht="12">
      <c r="A697" s="9"/>
      <c r="B697" s="4" t="s">
        <v>38</v>
      </c>
      <c r="C697" s="4" t="s">
        <v>38</v>
      </c>
      <c r="D697" s="4" t="s">
        <v>38</v>
      </c>
      <c r="E697" s="4" t="s">
        <v>38</v>
      </c>
      <c r="F697" s="4" t="s">
        <v>38</v>
      </c>
      <c r="G697" s="4" t="s">
        <v>38</v>
      </c>
      <c r="H697" s="4" t="s">
        <v>38</v>
      </c>
      <c r="I697" s="4" t="s">
        <v>38</v>
      </c>
      <c r="J697" s="4" t="s">
        <v>38</v>
      </c>
      <c r="K697" s="4" t="s">
        <v>38</v>
      </c>
      <c r="L697" s="4" t="s">
        <v>38</v>
      </c>
      <c r="M697" s="4" t="s">
        <v>38</v>
      </c>
      <c r="N697" s="4" t="s">
        <v>38</v>
      </c>
      <c r="Q697" s="3" t="s">
        <v>1</v>
      </c>
    </row>
    <row r="698" spans="1:10" ht="12">
      <c r="A698" s="9"/>
      <c r="C698" s="1" t="s">
        <v>95</v>
      </c>
      <c r="E698" s="10"/>
      <c r="J698" s="10"/>
    </row>
    <row r="699" spans="1:17" ht="12">
      <c r="A699" s="9"/>
      <c r="C699" s="4" t="s">
        <v>59</v>
      </c>
      <c r="D699" s="4" t="s">
        <v>59</v>
      </c>
      <c r="E699" s="4" t="s">
        <v>59</v>
      </c>
      <c r="F699" s="4" t="s">
        <v>59</v>
      </c>
      <c r="G699" s="4" t="s">
        <v>59</v>
      </c>
      <c r="H699" s="1" t="s">
        <v>96</v>
      </c>
      <c r="I699" s="4" t="s">
        <v>59</v>
      </c>
      <c r="J699" s="4" t="s">
        <v>59</v>
      </c>
      <c r="K699" s="4" t="s">
        <v>59</v>
      </c>
      <c r="L699" s="4" t="s">
        <v>59</v>
      </c>
      <c r="M699" s="4" t="s">
        <v>59</v>
      </c>
      <c r="N699" s="4" t="s">
        <v>59</v>
      </c>
      <c r="Q699" s="3" t="s">
        <v>1</v>
      </c>
    </row>
    <row r="700" spans="1:17" ht="12">
      <c r="A700" s="9"/>
      <c r="C700" s="10">
        <v>1</v>
      </c>
      <c r="E700" s="10">
        <v>2</v>
      </c>
      <c r="G700" s="10">
        <v>3</v>
      </c>
      <c r="I700" s="10">
        <v>4</v>
      </c>
      <c r="K700" s="10">
        <v>5</v>
      </c>
      <c r="M700" s="10">
        <v>6</v>
      </c>
      <c r="Q700" s="3" t="s">
        <v>1</v>
      </c>
    </row>
    <row r="701" spans="1:17" ht="12">
      <c r="A701" s="9"/>
      <c r="C701" s="4" t="s">
        <v>59</v>
      </c>
      <c r="D701" s="1" t="s">
        <v>96</v>
      </c>
      <c r="E701" s="4" t="s">
        <v>59</v>
      </c>
      <c r="F701" s="1" t="s">
        <v>96</v>
      </c>
      <c r="G701" s="4" t="s">
        <v>59</v>
      </c>
      <c r="H701" s="1" t="s">
        <v>96</v>
      </c>
      <c r="I701" s="4" t="s">
        <v>59</v>
      </c>
      <c r="J701" s="1" t="s">
        <v>96</v>
      </c>
      <c r="K701" s="4" t="s">
        <v>59</v>
      </c>
      <c r="L701" s="1" t="s">
        <v>96</v>
      </c>
      <c r="M701" s="4" t="s">
        <v>59</v>
      </c>
      <c r="N701" s="1" t="s">
        <v>96</v>
      </c>
      <c r="Q701" s="3" t="s">
        <v>1</v>
      </c>
    </row>
    <row r="702" spans="1:17" ht="12">
      <c r="A702" s="9"/>
      <c r="C702" s="13" t="s">
        <v>97</v>
      </c>
      <c r="D702" s="12" t="s">
        <v>84</v>
      </c>
      <c r="E702" s="13" t="s">
        <v>97</v>
      </c>
      <c r="F702" s="12" t="s">
        <v>84</v>
      </c>
      <c r="G702" s="13" t="s">
        <v>97</v>
      </c>
      <c r="H702" s="12" t="s">
        <v>84</v>
      </c>
      <c r="I702" s="13" t="s">
        <v>97</v>
      </c>
      <c r="J702" s="12" t="s">
        <v>84</v>
      </c>
      <c r="K702" s="13" t="s">
        <v>97</v>
      </c>
      <c r="L702" s="12" t="s">
        <v>84</v>
      </c>
      <c r="M702" s="13" t="s">
        <v>97</v>
      </c>
      <c r="N702" s="12" t="s">
        <v>84</v>
      </c>
      <c r="P702" s="10"/>
      <c r="Q702" s="3" t="s">
        <v>1</v>
      </c>
    </row>
    <row r="703" spans="1:17" ht="12">
      <c r="A703" s="9"/>
      <c r="B703" s="4" t="s">
        <v>38</v>
      </c>
      <c r="C703" s="4" t="s">
        <v>38</v>
      </c>
      <c r="D703" s="4" t="s">
        <v>38</v>
      </c>
      <c r="E703" s="4" t="s">
        <v>38</v>
      </c>
      <c r="F703" s="4" t="s">
        <v>38</v>
      </c>
      <c r="G703" s="4" t="s">
        <v>38</v>
      </c>
      <c r="H703" s="4" t="s">
        <v>38</v>
      </c>
      <c r="I703" s="4" t="s">
        <v>38</v>
      </c>
      <c r="J703" s="4" t="s">
        <v>38</v>
      </c>
      <c r="K703" s="4" t="s">
        <v>38</v>
      </c>
      <c r="L703" s="4" t="s">
        <v>38</v>
      </c>
      <c r="M703" s="4" t="s">
        <v>38</v>
      </c>
      <c r="N703" s="4" t="s">
        <v>38</v>
      </c>
      <c r="Q703" s="3" t="s">
        <v>1</v>
      </c>
    </row>
    <row r="704" spans="1:18" ht="12">
      <c r="A704" s="10"/>
      <c r="B704" s="14" t="s">
        <v>98</v>
      </c>
      <c r="C704" s="28">
        <f>(O476*P476+O488*P488+O500*P500+O512*P512+O524*P524+O536*P536+O548*P548+O560*P560+O572*P572+O584*P584+O596*P596+O608*P608+O620*P620+O632*P632+O644*P644)/(O476+O488+O500+O512+O524+O536+O548+O560+O572+O584+O596+O608+O620+O632+O644)</f>
        <v>48341.34688495458</v>
      </c>
      <c r="D704" s="28"/>
      <c r="E704" s="28">
        <f>(O477*P477+O489*P489+O501*P501+O513*P513+O525*P525+O537*P537+O549*P549+O561*P561+O573*P573+O585*P585+O597*P597+O609*P609+O621*P621+O633*P633+O645*P645)/(O477+O489+O501+O513+O525+O537+O549+O561+O573+O585+O597+O609+O621+O633+O645)</f>
        <v>46106.73616707704</v>
      </c>
      <c r="F704" s="28"/>
      <c r="G704" s="28">
        <f>(O478*P478+O490*P490+O502*P502+O514*P514+O526*P526+O538*P538+O550*P550+O562*P562+O574*P574+O586*P586+O598*P598+O610*P610+O622*P622+O634*P634+O646*P646)/(O478+O490+O502+O514+O526+O538+O550+O562+O574+O586+O598+O610+O622+O634+O646)</f>
        <v>39485.979777306704</v>
      </c>
      <c r="H704" s="28"/>
      <c r="I704" s="28">
        <f>(O479*P479+O491*P491+O503*P503+O515*P515+O527*P527+O539*P539+O551*P551+O563*P563+O575*P575+O587*P587+O599*P599+O611*P611+O623*P623+O635*P635+O647*P647)/(O479+O491+O503+O515+O527+O539+O551+O563+O575+O587+O599+O611+O623+O635+O647)</f>
        <v>39055.96298442619</v>
      </c>
      <c r="J704" s="28"/>
      <c r="K704" s="28">
        <f>(O480*P480+O492*P492+O504*P504+O516*P516+O528*P528+O540*P540+O552*P552+O564*P564+O576*P576+O588*P588+O600*P600+O612*P612+O624*P624+O636*P636+O648*P648)/(O480+O492+O504+O516+O528+O540+O552+O564+O576+O588+O600+O612+O624+O636+O648)</f>
        <v>37306.39401561651</v>
      </c>
      <c r="L704" s="28"/>
      <c r="M704" s="28">
        <f>((O481*P481)+(O493*P493)+(O505*P505)+(O517*P517)+(O529*P529)+(O541*P541)+(O553*P553)+(O565*P565)+(O577*P577)+(O589*P589)+(O601*P601)+(O613*P613)+(O625*P625)+(O637*P637)+(O649*P649))/(O481+O493+O505+O517+O529+O541+O553+O565+O577+O589+O601+O613+O625+O637+O649)</f>
        <v>34952.54282415553</v>
      </c>
      <c r="N704" s="28"/>
      <c r="O704" s="28"/>
      <c r="P704" s="28"/>
      <c r="Q704" s="31" t="s">
        <v>1</v>
      </c>
      <c r="R704" s="28"/>
    </row>
    <row r="705" spans="1:17" ht="12">
      <c r="A705" s="9"/>
      <c r="Q705" s="3" t="s">
        <v>1</v>
      </c>
    </row>
    <row r="706" spans="1:17" ht="12">
      <c r="A706" s="9"/>
      <c r="B706" s="1" t="s">
        <v>99</v>
      </c>
      <c r="C706" s="10">
        <f>P476</f>
        <v>43803.38933968223</v>
      </c>
      <c r="D706" s="10"/>
      <c r="E706" s="10">
        <f>P477</f>
        <v>43521.933115510285</v>
      </c>
      <c r="F706" s="10"/>
      <c r="G706" s="10">
        <f>P478</f>
        <v>38728.10526315789</v>
      </c>
      <c r="H706" s="10"/>
      <c r="I706" s="10">
        <f>P479</f>
        <v>36157.43456543457</v>
      </c>
      <c r="J706" s="10"/>
      <c r="K706" s="21">
        <f>P480</f>
        <v>34957.68293945144</v>
      </c>
      <c r="L706" s="10"/>
      <c r="M706" s="10">
        <f>P481</f>
        <v>37453.899300699304</v>
      </c>
      <c r="Q706" s="3" t="s">
        <v>1</v>
      </c>
    </row>
    <row r="707" spans="1:17" ht="12">
      <c r="A707" s="9"/>
      <c r="B707" s="1" t="s">
        <v>100</v>
      </c>
      <c r="C707" s="10">
        <f>P488</f>
        <v>43334.17330264672</v>
      </c>
      <c r="D707" s="10"/>
      <c r="E707" s="10">
        <f>P489</f>
        <v>0</v>
      </c>
      <c r="G707" s="10">
        <f>P490</f>
        <v>39475.43008235103</v>
      </c>
      <c r="I707" s="10">
        <f>P491</f>
        <v>0</v>
      </c>
      <c r="J707" s="10"/>
      <c r="K707" s="21">
        <f>P492</f>
        <v>37108.114308768156</v>
      </c>
      <c r="L707" s="10"/>
      <c r="M707" s="10">
        <f>P493</f>
        <v>31534.50484998872</v>
      </c>
      <c r="Q707" s="3" t="s">
        <v>1</v>
      </c>
    </row>
    <row r="708" spans="1:17" ht="12">
      <c r="A708" s="9"/>
      <c r="B708" s="1" t="s">
        <v>101</v>
      </c>
      <c r="C708" s="10">
        <f>P500</f>
        <v>47180.24971909804</v>
      </c>
      <c r="D708" s="10"/>
      <c r="E708" s="10">
        <f>P501</f>
        <v>44699.02792471399</v>
      </c>
      <c r="F708" s="10"/>
      <c r="G708" s="10">
        <f>P502</f>
        <v>41816.715435606064</v>
      </c>
      <c r="H708" s="10"/>
      <c r="I708" s="10">
        <f>P503</f>
        <v>39387.567593028725</v>
      </c>
      <c r="J708" s="10"/>
      <c r="K708" s="21">
        <f>P504</f>
        <v>0</v>
      </c>
      <c r="L708" s="10"/>
      <c r="M708" s="21">
        <f>P505</f>
        <v>0</v>
      </c>
      <c r="Q708" s="3" t="s">
        <v>1</v>
      </c>
    </row>
    <row r="709" spans="1:17" ht="12">
      <c r="A709" s="9"/>
      <c r="B709" s="1" t="s">
        <v>102</v>
      </c>
      <c r="C709" s="10">
        <f>P512</f>
        <v>47614.81884057971</v>
      </c>
      <c r="D709" s="10"/>
      <c r="E709" s="10">
        <f>P513</f>
        <v>50834.704989154015</v>
      </c>
      <c r="F709" s="10"/>
      <c r="G709" s="10">
        <f>P514</f>
        <v>36901.424836601305</v>
      </c>
      <c r="I709" s="21">
        <f>P515</f>
        <v>38585.801801801805</v>
      </c>
      <c r="K709" s="21">
        <f>P516</f>
        <v>38810.10773751224</v>
      </c>
      <c r="L709" s="10"/>
      <c r="M709" s="10">
        <f>P517</f>
        <v>37294.16129032258</v>
      </c>
      <c r="Q709" s="3" t="s">
        <v>1</v>
      </c>
    </row>
    <row r="710" spans="1:17" ht="12">
      <c r="A710" s="9"/>
      <c r="B710" s="1" t="s">
        <v>103</v>
      </c>
      <c r="C710" s="10">
        <f>P524</f>
        <v>50601.63151515151</v>
      </c>
      <c r="D710" s="10"/>
      <c r="E710" s="10">
        <f>P525</f>
        <v>46807.34628220532</v>
      </c>
      <c r="F710" s="10"/>
      <c r="G710" s="10">
        <f>P526</f>
        <v>39720.051178002526</v>
      </c>
      <c r="I710" s="10">
        <f>P527</f>
        <v>36527.02439024391</v>
      </c>
      <c r="J710" s="10"/>
      <c r="K710" s="21">
        <f>P528</f>
        <v>39658.79279979281</v>
      </c>
      <c r="L710" s="10"/>
      <c r="M710" s="21">
        <f>P529</f>
        <v>35781.75000000003</v>
      </c>
      <c r="Q710" s="3" t="s">
        <v>1</v>
      </c>
    </row>
    <row r="711" spans="1:17" ht="12">
      <c r="A711" s="9"/>
      <c r="B711" s="1" t="s">
        <v>104</v>
      </c>
      <c r="C711" s="10">
        <f>P536</f>
        <v>46046.14957983193</v>
      </c>
      <c r="D711" s="10"/>
      <c r="E711" s="10">
        <f>P537</f>
        <v>39753.042635658916</v>
      </c>
      <c r="G711" s="21">
        <f>P538</f>
        <v>38346.040641099025</v>
      </c>
      <c r="H711" s="10"/>
      <c r="I711" s="21">
        <f>P539</f>
        <v>35691.915384615386</v>
      </c>
      <c r="K711" s="21">
        <f>P540</f>
        <v>36694.52071005917</v>
      </c>
      <c r="L711" s="10"/>
      <c r="M711" s="10">
        <f>P541</f>
        <v>0</v>
      </c>
      <c r="Q711" s="3" t="s">
        <v>1</v>
      </c>
    </row>
    <row r="712" spans="1:17" ht="12">
      <c r="A712" s="9"/>
      <c r="B712" s="1" t="s">
        <v>105</v>
      </c>
      <c r="C712" s="10">
        <f>P548</f>
        <v>53394.22143060701</v>
      </c>
      <c r="D712" s="10"/>
      <c r="E712" s="21">
        <f>P549</f>
        <v>0</v>
      </c>
      <c r="G712" s="21">
        <f>P550</f>
        <v>45677.30945558739</v>
      </c>
      <c r="H712" s="10"/>
      <c r="I712" s="21">
        <f>P551</f>
        <v>44105.8104619565</v>
      </c>
      <c r="K712" s="21">
        <f>P552</f>
        <v>43920.48038277512</v>
      </c>
      <c r="L712" s="10"/>
      <c r="M712" s="10">
        <f>P553</f>
        <v>38685.44789356984</v>
      </c>
      <c r="Q712" s="3" t="s">
        <v>1</v>
      </c>
    </row>
    <row r="713" spans="1:17" ht="12">
      <c r="A713" s="9"/>
      <c r="B713" s="1" t="s">
        <v>106</v>
      </c>
      <c r="C713" s="21">
        <f>P560</f>
        <v>44150.36800436801</v>
      </c>
      <c r="E713" s="10">
        <f>P561</f>
        <v>42625.854174397035</v>
      </c>
      <c r="F713" s="10"/>
      <c r="G713" s="10">
        <f>P562</f>
        <v>33929.97046902143</v>
      </c>
      <c r="H713" s="10"/>
      <c r="I713" s="21">
        <f>P563</f>
        <v>0</v>
      </c>
      <c r="K713" s="21">
        <f>P564</f>
        <v>30447.413774104683</v>
      </c>
      <c r="L713" s="10"/>
      <c r="M713" s="21">
        <f>P565</f>
        <v>30015.010199556542</v>
      </c>
      <c r="Q713" s="3" t="s">
        <v>1</v>
      </c>
    </row>
    <row r="714" spans="1:17" ht="12">
      <c r="A714" s="9"/>
      <c r="B714" s="1" t="s">
        <v>107</v>
      </c>
      <c r="C714" s="10">
        <f>P572</f>
        <v>51403.28198653198</v>
      </c>
      <c r="D714" s="10"/>
      <c r="E714" s="10">
        <f>P573</f>
        <v>42066.4382163605</v>
      </c>
      <c r="F714" s="10"/>
      <c r="G714" s="10">
        <f>P574</f>
        <v>41158.44100309085</v>
      </c>
      <c r="H714" s="10"/>
      <c r="I714" s="10">
        <f>P575</f>
        <v>40637.47642615264</v>
      </c>
      <c r="J714" s="10"/>
      <c r="K714" s="21">
        <f>P576</f>
        <v>39478.39686899204</v>
      </c>
      <c r="L714" s="10"/>
      <c r="M714" s="10">
        <f>P577</f>
        <v>39555.356196233435</v>
      </c>
      <c r="Q714" s="3" t="s">
        <v>1</v>
      </c>
    </row>
    <row r="715" spans="1:17" ht="12">
      <c r="A715" s="9"/>
      <c r="B715" s="1" t="s">
        <v>108</v>
      </c>
      <c r="C715" s="10">
        <f>P584</f>
        <v>44294.027260557385</v>
      </c>
      <c r="E715" s="21">
        <f>P585</f>
        <v>0</v>
      </c>
      <c r="G715" s="21">
        <f>P586</f>
        <v>41610.29973474801</v>
      </c>
      <c r="I715" s="21">
        <f>P587</f>
        <v>37225.25363636364</v>
      </c>
      <c r="K715" s="21">
        <f>P588</f>
        <v>35033.59284575074</v>
      </c>
      <c r="M715" s="21">
        <f>P589</f>
        <v>34078.75979513444</v>
      </c>
      <c r="Q715" s="3" t="s">
        <v>1</v>
      </c>
    </row>
    <row r="716" spans="1:17" ht="12">
      <c r="A716" s="9"/>
      <c r="B716" s="1" t="s">
        <v>109</v>
      </c>
      <c r="C716" s="10">
        <f>P596</f>
        <v>46690.186453772854</v>
      </c>
      <c r="D716" s="10"/>
      <c r="E716" s="10">
        <f>P597</f>
        <v>46307.98570814528</v>
      </c>
      <c r="F716" s="10"/>
      <c r="G716" s="10">
        <f>P598</f>
        <v>37632.26104417671</v>
      </c>
      <c r="I716" s="21">
        <f>P599</f>
        <v>0</v>
      </c>
      <c r="K716" s="21">
        <f>P600</f>
        <v>37752.77583920008</v>
      </c>
      <c r="L716" s="10"/>
      <c r="M716" s="10">
        <f>P601</f>
        <v>36187.6533526116</v>
      </c>
      <c r="Q716" s="3" t="s">
        <v>1</v>
      </c>
    </row>
    <row r="717" spans="1:17" ht="12">
      <c r="A717" s="9"/>
      <c r="B717" s="1" t="s">
        <v>110</v>
      </c>
      <c r="C717" s="10">
        <f>P608</f>
        <v>47430.873892353135</v>
      </c>
      <c r="D717" s="10"/>
      <c r="E717" s="10">
        <f>P609</f>
        <v>43207.61151433141</v>
      </c>
      <c r="F717" s="10"/>
      <c r="G717" s="10">
        <f>P610</f>
        <v>39839.696120817294</v>
      </c>
      <c r="H717" s="10"/>
      <c r="I717" s="21">
        <f>P611</f>
        <v>40206.61376958329</v>
      </c>
      <c r="K717" s="21">
        <f>P612</f>
        <v>38323.88584474886</v>
      </c>
      <c r="L717" s="10"/>
      <c r="M717" s="21">
        <f>P613</f>
        <v>0</v>
      </c>
      <c r="Q717" s="3" t="s">
        <v>1</v>
      </c>
    </row>
    <row r="718" spans="1:17" ht="12">
      <c r="A718" s="9"/>
      <c r="B718" s="1" t="s">
        <v>111</v>
      </c>
      <c r="C718" s="10">
        <f>P620</f>
        <v>49419.021971123664</v>
      </c>
      <c r="D718" s="10"/>
      <c r="E718" s="10">
        <f>P621</f>
        <v>46518.57579462103</v>
      </c>
      <c r="F718" s="10"/>
      <c r="G718" s="10">
        <f>P622</f>
        <v>37630.662819455894</v>
      </c>
      <c r="H718" s="10"/>
      <c r="I718" s="10">
        <f>P623</f>
        <v>36324.77738515901</v>
      </c>
      <c r="J718" s="10"/>
      <c r="K718" s="21">
        <f>P624</f>
        <v>40127.619047619046</v>
      </c>
      <c r="L718" s="10"/>
      <c r="M718" s="10">
        <f>P625</f>
        <v>34906.11111111111</v>
      </c>
      <c r="Q718" s="3" t="s">
        <v>1</v>
      </c>
    </row>
    <row r="719" spans="1:17" ht="12">
      <c r="A719" s="9"/>
      <c r="B719" s="1" t="s">
        <v>112</v>
      </c>
      <c r="C719" s="10">
        <f>P632</f>
        <v>53727.34849168335</v>
      </c>
      <c r="D719" s="10"/>
      <c r="E719" s="10">
        <f>P633</f>
        <v>48909.84994775293</v>
      </c>
      <c r="F719" s="10"/>
      <c r="G719" s="10">
        <f>P634</f>
        <v>43301.114910887096</v>
      </c>
      <c r="H719" s="10"/>
      <c r="I719" s="10">
        <f>P635</f>
        <v>40303.988750767276</v>
      </c>
      <c r="J719" s="10"/>
      <c r="K719" s="21">
        <f>P636</f>
        <v>39189.98364662162</v>
      </c>
      <c r="L719" s="10"/>
      <c r="M719" s="10">
        <f>P637</f>
        <v>39704.73907292018</v>
      </c>
      <c r="Q719" s="3" t="s">
        <v>1</v>
      </c>
    </row>
    <row r="720" spans="1:17" ht="12">
      <c r="A720" s="9"/>
      <c r="B720" s="1" t="s">
        <v>113</v>
      </c>
      <c r="C720" s="10">
        <f>P644</f>
        <v>42347.224756793024</v>
      </c>
      <c r="D720" s="10"/>
      <c r="E720" s="21">
        <f>P645</f>
        <v>0</v>
      </c>
      <c r="G720" s="21">
        <f>P646</f>
        <v>36789.72606703641</v>
      </c>
      <c r="I720" s="10">
        <f>P647</f>
        <v>0</v>
      </c>
      <c r="J720" s="10"/>
      <c r="K720" s="21">
        <f>P648</f>
        <v>0</v>
      </c>
      <c r="L720" s="10"/>
      <c r="M720" s="10">
        <f>P649</f>
        <v>31410.634757134758</v>
      </c>
      <c r="Q720" s="3" t="s">
        <v>1</v>
      </c>
    </row>
    <row r="721" spans="1:17" ht="12">
      <c r="A721" s="9"/>
      <c r="Q721" s="3" t="s">
        <v>1</v>
      </c>
    </row>
    <row r="722" spans="1:17" ht="12">
      <c r="A722" s="9"/>
      <c r="B722" s="4" t="s">
        <v>38</v>
      </c>
      <c r="C722" s="4" t="s">
        <v>38</v>
      </c>
      <c r="D722" s="4" t="s">
        <v>38</v>
      </c>
      <c r="E722" s="4" t="s">
        <v>38</v>
      </c>
      <c r="F722" s="4" t="s">
        <v>38</v>
      </c>
      <c r="G722" s="4" t="s">
        <v>38</v>
      </c>
      <c r="H722" s="4" t="s">
        <v>38</v>
      </c>
      <c r="I722" s="4" t="s">
        <v>38</v>
      </c>
      <c r="J722" s="4" t="s">
        <v>38</v>
      </c>
      <c r="K722" s="4" t="s">
        <v>38</v>
      </c>
      <c r="L722" s="4" t="s">
        <v>38</v>
      </c>
      <c r="M722" s="4" t="s">
        <v>38</v>
      </c>
      <c r="N722" s="4" t="s">
        <v>38</v>
      </c>
      <c r="Q722" s="3" t="s">
        <v>1</v>
      </c>
    </row>
    <row r="723" spans="1:17" ht="12">
      <c r="A723" s="9"/>
      <c r="Q723" s="3" t="s">
        <v>1</v>
      </c>
    </row>
    <row r="724" spans="1:17" ht="12">
      <c r="A724" s="9"/>
      <c r="Q724" s="3" t="s">
        <v>1</v>
      </c>
    </row>
    <row r="725" spans="1:17" ht="12">
      <c r="A725" s="9"/>
      <c r="Q725" s="3" t="s">
        <v>1</v>
      </c>
    </row>
    <row r="726" spans="1:17" ht="12">
      <c r="A726" s="9"/>
      <c r="Q726" s="3" t="s">
        <v>1</v>
      </c>
    </row>
    <row r="727" spans="1:17" ht="12">
      <c r="A727" s="9"/>
      <c r="Q727" s="3" t="s">
        <v>1</v>
      </c>
    </row>
    <row r="728" spans="1:17" ht="12">
      <c r="A728" s="9"/>
      <c r="Q728" s="3" t="s">
        <v>1</v>
      </c>
    </row>
    <row r="729" spans="1:17" ht="12">
      <c r="A729" s="9"/>
      <c r="Q729" s="3" t="s">
        <v>1</v>
      </c>
    </row>
    <row r="730" spans="1:17" ht="12">
      <c r="A730" s="9"/>
      <c r="Q730" s="3" t="s">
        <v>1</v>
      </c>
    </row>
    <row r="731" spans="1:18" ht="12">
      <c r="A731" s="9"/>
      <c r="B731" s="10">
        <v>14</v>
      </c>
      <c r="C731" s="10">
        <v>10</v>
      </c>
      <c r="D731" s="10">
        <v>6</v>
      </c>
      <c r="E731" s="10">
        <v>10</v>
      </c>
      <c r="F731" s="10">
        <v>6</v>
      </c>
      <c r="G731" s="10">
        <v>10</v>
      </c>
      <c r="H731" s="10">
        <v>6</v>
      </c>
      <c r="I731" s="10">
        <v>10</v>
      </c>
      <c r="J731" s="10">
        <v>6</v>
      </c>
      <c r="K731" s="10"/>
      <c r="L731" s="10"/>
      <c r="M731" s="10"/>
      <c r="N731" s="10"/>
      <c r="Q731" s="3" t="s">
        <v>1</v>
      </c>
      <c r="R731" s="21">
        <f>SUM(B731:J731)</f>
        <v>78</v>
      </c>
    </row>
    <row r="732" spans="1:31" ht="12">
      <c r="A732" s="27" t="s">
        <v>114</v>
      </c>
      <c r="B732" s="1" t="s">
        <v>91</v>
      </c>
      <c r="Q732" s="3" t="s">
        <v>1</v>
      </c>
      <c r="S732" s="1" t="s">
        <v>115</v>
      </c>
      <c r="X732" s="1" t="s">
        <v>116</v>
      </c>
      <c r="AE732" s="1" t="s">
        <v>117</v>
      </c>
    </row>
    <row r="733" spans="1:35" ht="12">
      <c r="A733" s="9"/>
      <c r="Q733" s="3" t="s">
        <v>1</v>
      </c>
      <c r="S733" s="1" t="s">
        <v>118</v>
      </c>
      <c r="T733" s="1" t="s">
        <v>119</v>
      </c>
      <c r="U733" s="1" t="s">
        <v>120</v>
      </c>
      <c r="V733" s="1" t="s">
        <v>121</v>
      </c>
      <c r="W733" s="1" t="s">
        <v>122</v>
      </c>
      <c r="Y733" s="1" t="s">
        <v>118</v>
      </c>
      <c r="AA733" s="1" t="s">
        <v>123</v>
      </c>
      <c r="AC733" s="1" t="s">
        <v>124</v>
      </c>
      <c r="AE733" s="1" t="s">
        <v>118</v>
      </c>
      <c r="AG733" s="1" t="s">
        <v>125</v>
      </c>
      <c r="AI733" s="1" t="s">
        <v>124</v>
      </c>
    </row>
    <row r="734" spans="1:29" ht="12">
      <c r="A734" s="9"/>
      <c r="B734" s="1" t="s">
        <v>93</v>
      </c>
      <c r="Q734" s="3" t="s">
        <v>1</v>
      </c>
      <c r="AC734" s="10"/>
    </row>
    <row r="735" spans="1:36" ht="12">
      <c r="A735" s="9"/>
      <c r="B735" s="1" t="s">
        <v>126</v>
      </c>
      <c r="Q735" s="3" t="s">
        <v>1</v>
      </c>
      <c r="R735" s="1" t="s">
        <v>127</v>
      </c>
      <c r="S735" s="21" t="e">
        <f>#VALUE!</f>
        <v>#VALUE!</v>
      </c>
      <c r="T735" s="10">
        <f>(+O479*P479+O480*P480)/(O479+O480)</f>
        <v>35568.18097093959</v>
      </c>
      <c r="U735" s="10">
        <f>(O481*P481)/O481</f>
        <v>37453.899300699304</v>
      </c>
      <c r="V735" s="10">
        <f aca="true" t="shared" si="283" ref="V735:V749">O1020</f>
        <v>31639.031124807396</v>
      </c>
      <c r="W735" s="21">
        <f aca="true" t="shared" si="284" ref="W735:W749">O1054</f>
        <v>35466.13941862618</v>
      </c>
      <c r="X735" s="1" t="s">
        <v>128</v>
      </c>
      <c r="Y735" s="28">
        <v>42929.2027090496</v>
      </c>
      <c r="Z735" s="1" t="s">
        <v>129</v>
      </c>
      <c r="AA735" s="10">
        <v>34593.6929966852</v>
      </c>
      <c r="AB735" s="1" t="s">
        <v>129</v>
      </c>
      <c r="AC735" s="10">
        <v>33754.826469975</v>
      </c>
      <c r="AE735" s="1" t="s">
        <v>128</v>
      </c>
      <c r="AF735" s="25">
        <f aca="true" t="shared" si="285" ref="AF735:AF750">(Y735/$Y$742)</f>
        <v>1.1339532650707802</v>
      </c>
      <c r="AG735" s="1" t="s">
        <v>129</v>
      </c>
      <c r="AH735" s="25">
        <f aca="true" t="shared" si="286" ref="AH735:AH750">(AA735/$AA$741)</f>
        <v>1.0985612256806987</v>
      </c>
      <c r="AI735" s="1" t="s">
        <v>129</v>
      </c>
      <c r="AJ735" s="25">
        <f aca="true" t="shared" si="287" ref="AJ735:AJ750">(AC735/$AC$740)</f>
        <v>1.2261997409900829</v>
      </c>
    </row>
    <row r="736" spans="1:36" ht="12">
      <c r="A736" s="9"/>
      <c r="B736" s="1" t="s">
        <v>68</v>
      </c>
      <c r="Q736" s="3" t="s">
        <v>1</v>
      </c>
      <c r="R736" s="1" t="s">
        <v>130</v>
      </c>
      <c r="S736" s="21" t="e">
        <f>#VALUE!</f>
        <v>#VALUE!</v>
      </c>
      <c r="T736" s="10">
        <f>(+O491*P491+O492*P492)/(O491+O492)</f>
        <v>37108.114308768156</v>
      </c>
      <c r="U736" s="10">
        <f>(O493*P493)/O493</f>
        <v>31534.50484998872</v>
      </c>
      <c r="V736" s="10">
        <f t="shared" si="283"/>
        <v>29325.227006911216</v>
      </c>
      <c r="W736" s="21">
        <f t="shared" si="284"/>
        <v>0</v>
      </c>
      <c r="X736" s="1" t="s">
        <v>50</v>
      </c>
      <c r="Y736" s="28">
        <v>40252.3157034381</v>
      </c>
      <c r="Z736" s="1" t="s">
        <v>128</v>
      </c>
      <c r="AA736" s="10">
        <v>34436.3925664946</v>
      </c>
      <c r="AB736" s="1" t="s">
        <v>128</v>
      </c>
      <c r="AC736" s="10">
        <v>30744.4693389317</v>
      </c>
      <c r="AE736" s="1" t="s">
        <v>50</v>
      </c>
      <c r="AF736" s="25">
        <f t="shared" si="285"/>
        <v>1.063244643230971</v>
      </c>
      <c r="AG736" s="1" t="s">
        <v>128</v>
      </c>
      <c r="AH736" s="25">
        <f t="shared" si="286"/>
        <v>1.093565975436475</v>
      </c>
      <c r="AI736" s="1" t="s">
        <v>128</v>
      </c>
      <c r="AJ736" s="25">
        <f t="shared" si="287"/>
        <v>1.11684355343402</v>
      </c>
    </row>
    <row r="737" spans="2:36" ht="12">
      <c r="B737" s="1" t="s">
        <v>70</v>
      </c>
      <c r="R737" s="1" t="s">
        <v>131</v>
      </c>
      <c r="S737" s="21" t="e">
        <f>#VALUE!</f>
        <v>#VALUE!</v>
      </c>
      <c r="T737" s="10">
        <f>(+O503*P503+O504*P504)/(O503+O504)</f>
        <v>39387.567593028725</v>
      </c>
      <c r="U737" s="10" t="e">
        <f>(O505*P505)/O505</f>
        <v>#VALUE!</v>
      </c>
      <c r="V737" s="10">
        <f t="shared" si="283"/>
        <v>34274</v>
      </c>
      <c r="W737" s="21">
        <f t="shared" si="284"/>
        <v>0</v>
      </c>
      <c r="X737" s="1" t="s">
        <v>131</v>
      </c>
      <c r="Y737" s="28">
        <v>40093.9762240407</v>
      </c>
      <c r="Z737" s="1" t="s">
        <v>50</v>
      </c>
      <c r="AA737" s="10">
        <v>34277.4077483698</v>
      </c>
      <c r="AB737" s="1" t="s">
        <v>131</v>
      </c>
      <c r="AC737" s="10">
        <v>30289</v>
      </c>
      <c r="AE737" s="1" t="s">
        <v>131</v>
      </c>
      <c r="AF737" s="25">
        <f t="shared" si="285"/>
        <v>1.059062185642155</v>
      </c>
      <c r="AG737" s="1" t="s">
        <v>50</v>
      </c>
      <c r="AH737" s="25">
        <f t="shared" si="286"/>
        <v>1.08851723557859</v>
      </c>
      <c r="AI737" s="1" t="s">
        <v>131</v>
      </c>
      <c r="AJ737" s="25">
        <f t="shared" si="287"/>
        <v>1.100297878523685</v>
      </c>
    </row>
    <row r="738" spans="18:36" ht="12">
      <c r="R738" s="1" t="s">
        <v>132</v>
      </c>
      <c r="S738" s="21" t="e">
        <f>#VALUE!</f>
        <v>#VALUE!</v>
      </c>
      <c r="T738" s="10">
        <f>(+O515*P515+O516*P516)/(579+O516)</f>
        <v>40827.04</v>
      </c>
      <c r="U738" s="10">
        <f>(O517*P517)/O517</f>
        <v>37294.16129032258</v>
      </c>
      <c r="V738" s="10">
        <f t="shared" si="283"/>
        <v>32982.954319761666</v>
      </c>
      <c r="W738" s="21">
        <f t="shared" si="284"/>
        <v>32081.568589116996</v>
      </c>
      <c r="X738" s="1" t="s">
        <v>132</v>
      </c>
      <c r="Y738" s="28">
        <v>39962.2766785598</v>
      </c>
      <c r="Z738" s="1" t="s">
        <v>131</v>
      </c>
      <c r="AA738" s="10">
        <v>34019.9668190834</v>
      </c>
      <c r="AB738" s="1" t="s">
        <v>133</v>
      </c>
      <c r="AC738" s="10">
        <v>29673</v>
      </c>
      <c r="AE738" s="1" t="s">
        <v>132</v>
      </c>
      <c r="AF738" s="25">
        <f t="shared" si="285"/>
        <v>1.0555834084885571</v>
      </c>
      <c r="AG738" s="1" t="s">
        <v>131</v>
      </c>
      <c r="AH738" s="25">
        <f t="shared" si="286"/>
        <v>1.0803419123240203</v>
      </c>
      <c r="AI738" s="1" t="s">
        <v>133</v>
      </c>
      <c r="AJ738" s="25">
        <f t="shared" si="287"/>
        <v>1.077920662598082</v>
      </c>
    </row>
    <row r="739" spans="1:36" ht="12">
      <c r="A739" s="9"/>
      <c r="B739" s="4" t="s">
        <v>38</v>
      </c>
      <c r="C739" s="4" t="s">
        <v>38</v>
      </c>
      <c r="D739" s="4" t="s">
        <v>38</v>
      </c>
      <c r="E739" s="4" t="s">
        <v>38</v>
      </c>
      <c r="F739" s="4" t="s">
        <v>38</v>
      </c>
      <c r="G739" s="4" t="s">
        <v>38</v>
      </c>
      <c r="H739" s="4" t="s">
        <v>38</v>
      </c>
      <c r="Q739" s="3" t="s">
        <v>1</v>
      </c>
      <c r="R739" s="1" t="s">
        <v>134</v>
      </c>
      <c r="S739" s="21" t="e">
        <f>#VALUE!</f>
        <v>#VALUE!</v>
      </c>
      <c r="T739" s="10">
        <f>(+O527*P527+O528*P528)/(O527+O528)</f>
        <v>38145.9503280225</v>
      </c>
      <c r="U739" s="10">
        <f>(O529*P529)/O529</f>
        <v>35781.75000000003</v>
      </c>
      <c r="V739" s="10">
        <f t="shared" si="283"/>
        <v>30357.64325765234</v>
      </c>
      <c r="W739" s="21">
        <f t="shared" si="284"/>
        <v>29787</v>
      </c>
      <c r="X739" s="1" t="s">
        <v>129</v>
      </c>
      <c r="Y739" s="28">
        <v>39212.8985685847</v>
      </c>
      <c r="Z739" s="1" t="s">
        <v>135</v>
      </c>
      <c r="AA739" s="10">
        <v>32175.0838509317</v>
      </c>
      <c r="AB739" s="1" t="s">
        <v>127</v>
      </c>
      <c r="AC739" s="10">
        <v>29361.0035641548</v>
      </c>
      <c r="AE739" s="1" t="s">
        <v>129</v>
      </c>
      <c r="AF739" s="25">
        <f t="shared" si="285"/>
        <v>1.0357889631936368</v>
      </c>
      <c r="AG739" s="1" t="s">
        <v>135</v>
      </c>
      <c r="AH739" s="25">
        <f t="shared" si="286"/>
        <v>1.0217556002201238</v>
      </c>
      <c r="AI739" s="1" t="s">
        <v>127</v>
      </c>
      <c r="AJ739" s="25">
        <f t="shared" si="287"/>
        <v>1.066586877512162</v>
      </c>
    </row>
    <row r="740" spans="1:36" ht="12">
      <c r="A740" s="9"/>
      <c r="Q740" s="3" t="s">
        <v>1</v>
      </c>
      <c r="R740" s="1" t="s">
        <v>136</v>
      </c>
      <c r="S740" s="21" t="e">
        <f>#VALUE!</f>
        <v>#VALUE!</v>
      </c>
      <c r="T740" s="10">
        <f>(+O539*P539+O540*P540)/(O539+O540)</f>
        <v>36020.50032320621</v>
      </c>
      <c r="U740" s="10" t="e">
        <f>(O541*P541)/O541</f>
        <v>#VALUE!</v>
      </c>
      <c r="V740" s="10">
        <f t="shared" si="283"/>
        <v>31414.138957816376</v>
      </c>
      <c r="W740" s="21">
        <f t="shared" si="284"/>
        <v>28034</v>
      </c>
      <c r="X740" s="1" t="s">
        <v>133</v>
      </c>
      <c r="Y740" s="28">
        <v>38495.5445533649</v>
      </c>
      <c r="Z740" s="1" t="s">
        <v>133</v>
      </c>
      <c r="AA740" s="10">
        <v>32074.0981661273</v>
      </c>
      <c r="AB740" s="1" t="s">
        <v>137</v>
      </c>
      <c r="AC740" s="28">
        <v>27528</v>
      </c>
      <c r="AE740" s="1" t="s">
        <v>133</v>
      </c>
      <c r="AF740" s="25">
        <f t="shared" si="285"/>
        <v>1.016840418230358</v>
      </c>
      <c r="AG740" s="1" t="s">
        <v>133</v>
      </c>
      <c r="AH740" s="25">
        <f t="shared" si="286"/>
        <v>1.0185486873968657</v>
      </c>
      <c r="AI740" s="1" t="s">
        <v>137</v>
      </c>
      <c r="AJ740" s="25">
        <f t="shared" si="287"/>
        <v>1</v>
      </c>
    </row>
    <row r="741" spans="1:36" ht="12">
      <c r="A741" s="9"/>
      <c r="C741" s="14" t="s">
        <v>138</v>
      </c>
      <c r="G741" s="14" t="s">
        <v>139</v>
      </c>
      <c r="I741" s="10"/>
      <c r="Q741" s="3" t="s">
        <v>1</v>
      </c>
      <c r="R741" s="1" t="s">
        <v>129</v>
      </c>
      <c r="S741" s="21" t="e">
        <f>#VALUE!</f>
        <v>#VALUE!</v>
      </c>
      <c r="T741" s="10">
        <f>(+O551*P551+O552*P552)/(O551+O552)</f>
        <v>44094.574751986984</v>
      </c>
      <c r="U741" s="10">
        <f>(O553*P553)/O553</f>
        <v>38685.44789356984</v>
      </c>
      <c r="V741" s="10">
        <f t="shared" si="283"/>
        <v>39382.9374691923</v>
      </c>
      <c r="W741" s="21">
        <f t="shared" si="284"/>
        <v>0</v>
      </c>
      <c r="X741" s="1" t="s">
        <v>134</v>
      </c>
      <c r="Y741" s="28">
        <v>38147.3001498502</v>
      </c>
      <c r="Z741" s="1" t="s">
        <v>137</v>
      </c>
      <c r="AA741" s="10">
        <v>31490</v>
      </c>
      <c r="AB741" s="1" t="s">
        <v>135</v>
      </c>
      <c r="AC741" s="10">
        <v>27095.8686119076</v>
      </c>
      <c r="AE741" s="1" t="s">
        <v>134</v>
      </c>
      <c r="AF741" s="25">
        <f t="shared" si="285"/>
        <v>1.007641717730736</v>
      </c>
      <c r="AG741" s="1" t="s">
        <v>137</v>
      </c>
      <c r="AH741" s="25">
        <f t="shared" si="286"/>
        <v>1</v>
      </c>
      <c r="AI741" s="1" t="s">
        <v>135</v>
      </c>
      <c r="AJ741" s="25">
        <f t="shared" si="287"/>
        <v>0.9843021146435484</v>
      </c>
    </row>
    <row r="742" spans="1:36" ht="12">
      <c r="A742" s="9"/>
      <c r="C742" s="4" t="s">
        <v>59</v>
      </c>
      <c r="D742" s="1" t="s">
        <v>96</v>
      </c>
      <c r="G742" s="4" t="s">
        <v>59</v>
      </c>
      <c r="H742" s="1" t="s">
        <v>96</v>
      </c>
      <c r="Q742" s="3" t="s">
        <v>1</v>
      </c>
      <c r="R742" s="1" t="s">
        <v>140</v>
      </c>
      <c r="S742" s="21" t="e">
        <f>#VALUE!</f>
        <v>#VALUE!</v>
      </c>
      <c r="T742" s="10">
        <f>(+O563*P563+O564*P564)/(P563+O564)</f>
        <v>30447.413774104683</v>
      </c>
      <c r="U742" s="10">
        <f>(O565*P565)/O565</f>
        <v>30015.010199556542</v>
      </c>
      <c r="V742" s="10">
        <f t="shared" si="283"/>
        <v>27641.30557584614</v>
      </c>
      <c r="W742" s="21">
        <f t="shared" si="284"/>
        <v>0</v>
      </c>
      <c r="X742" s="1" t="s">
        <v>137</v>
      </c>
      <c r="Y742" s="28">
        <v>37858</v>
      </c>
      <c r="Z742" s="1" t="s">
        <v>134</v>
      </c>
      <c r="AA742" s="10">
        <v>30886.365789807</v>
      </c>
      <c r="AB742" s="1" t="s">
        <v>141</v>
      </c>
      <c r="AC742" s="10">
        <v>26824.6025092104</v>
      </c>
      <c r="AE742" s="1" t="s">
        <v>137</v>
      </c>
      <c r="AF742" s="25">
        <f t="shared" si="285"/>
        <v>1</v>
      </c>
      <c r="AG742" s="1" t="s">
        <v>134</v>
      </c>
      <c r="AH742" s="25">
        <f t="shared" si="286"/>
        <v>0.9808309237791998</v>
      </c>
      <c r="AI742" s="1" t="s">
        <v>141</v>
      </c>
      <c r="AJ742" s="25">
        <f t="shared" si="287"/>
        <v>0.974447926082912</v>
      </c>
    </row>
    <row r="743" spans="1:36" ht="12">
      <c r="A743" s="9"/>
      <c r="C743" s="13" t="s">
        <v>97</v>
      </c>
      <c r="D743" s="12" t="s">
        <v>84</v>
      </c>
      <c r="G743" s="13" t="s">
        <v>97</v>
      </c>
      <c r="H743" s="12" t="s">
        <v>84</v>
      </c>
      <c r="J743" s="10"/>
      <c r="K743" s="10"/>
      <c r="L743" s="10"/>
      <c r="M743" s="10"/>
      <c r="N743" s="10"/>
      <c r="Q743" s="3" t="s">
        <v>1</v>
      </c>
      <c r="R743" s="1" t="s">
        <v>50</v>
      </c>
      <c r="S743" s="21" t="e">
        <f>#VALUE!</f>
        <v>#VALUE!</v>
      </c>
      <c r="T743" s="10">
        <f>(+O575*P575+O576*P576)/(O575+O576)</f>
        <v>40073.27740641711</v>
      </c>
      <c r="U743" s="10">
        <f>(O577*P577)/O577</f>
        <v>39555.356196233435</v>
      </c>
      <c r="V743" s="10">
        <f t="shared" si="283"/>
        <v>26461</v>
      </c>
      <c r="W743" s="21">
        <f t="shared" si="284"/>
        <v>0</v>
      </c>
      <c r="X743" s="1" t="s">
        <v>54</v>
      </c>
      <c r="Y743" s="28">
        <v>36401.2069111624</v>
      </c>
      <c r="Z743" s="1" t="s">
        <v>141</v>
      </c>
      <c r="AA743" s="10">
        <v>30142.5271037064</v>
      </c>
      <c r="AB743" s="1" t="s">
        <v>132</v>
      </c>
      <c r="AC743" s="10">
        <v>26050.119912874</v>
      </c>
      <c r="AE743" s="1" t="s">
        <v>54</v>
      </c>
      <c r="AF743" s="25">
        <f t="shared" si="285"/>
        <v>0.9615195443806435</v>
      </c>
      <c r="AG743" s="1" t="s">
        <v>141</v>
      </c>
      <c r="AH743" s="25">
        <f t="shared" si="286"/>
        <v>0.9572094983711147</v>
      </c>
      <c r="AI743" s="1" t="s">
        <v>132</v>
      </c>
      <c r="AJ743" s="25">
        <f t="shared" si="287"/>
        <v>0.9463135684711567</v>
      </c>
    </row>
    <row r="744" spans="1:36" ht="12">
      <c r="A744" s="9"/>
      <c r="B744" s="4" t="s">
        <v>38</v>
      </c>
      <c r="C744" s="4" t="s">
        <v>38</v>
      </c>
      <c r="D744" s="4" t="s">
        <v>38</v>
      </c>
      <c r="E744" s="4" t="s">
        <v>38</v>
      </c>
      <c r="F744" s="4" t="s">
        <v>38</v>
      </c>
      <c r="G744" s="4" t="s">
        <v>38</v>
      </c>
      <c r="H744" s="4" t="s">
        <v>38</v>
      </c>
      <c r="Q744" s="3" t="s">
        <v>1</v>
      </c>
      <c r="R744" s="1" t="s">
        <v>141</v>
      </c>
      <c r="S744" s="21" t="e">
        <f>#VALUE!</f>
        <v>#VALUE!</v>
      </c>
      <c r="T744" s="10">
        <f>(+O587*P587+O588*P588)/(O587+O588)</f>
        <v>36252.53655576904</v>
      </c>
      <c r="U744" s="10">
        <f>(O589*P589)/O589</f>
        <v>34078.75979513444</v>
      </c>
      <c r="V744" s="10">
        <f t="shared" si="283"/>
        <v>32440.699201908083</v>
      </c>
      <c r="W744" s="21">
        <f t="shared" si="284"/>
        <v>0</v>
      </c>
      <c r="X744" s="1" t="s">
        <v>135</v>
      </c>
      <c r="Y744" s="28">
        <v>35741.0575181871</v>
      </c>
      <c r="Z744" s="1" t="s">
        <v>127</v>
      </c>
      <c r="AA744" s="10">
        <v>30080.4064340996</v>
      </c>
      <c r="AB744" s="1" t="s">
        <v>130</v>
      </c>
      <c r="AC744" s="10">
        <v>24235</v>
      </c>
      <c r="AE744" s="1" t="s">
        <v>135</v>
      </c>
      <c r="AF744" s="25">
        <f t="shared" si="285"/>
        <v>0.9440820306985869</v>
      </c>
      <c r="AG744" s="1" t="s">
        <v>127</v>
      </c>
      <c r="AH744" s="25">
        <f t="shared" si="286"/>
        <v>0.9552367873642299</v>
      </c>
      <c r="AI744" s="1" t="s">
        <v>130</v>
      </c>
      <c r="AJ744" s="25">
        <f t="shared" si="287"/>
        <v>0.8803763440860215</v>
      </c>
    </row>
    <row r="745" spans="1:36" ht="12">
      <c r="A745" s="9"/>
      <c r="Q745" s="3" t="s">
        <v>1</v>
      </c>
      <c r="R745" s="1" t="s">
        <v>54</v>
      </c>
      <c r="S745" s="21" t="e">
        <f>+#VALUE!</f>
        <v>#VALUE!</v>
      </c>
      <c r="T745" s="10">
        <f>(+O599*P599+O600*P600)/(O599+O600)</f>
        <v>37752.77583920008</v>
      </c>
      <c r="U745" s="10">
        <f>(O601*P601)/O601</f>
        <v>36187.6533526116</v>
      </c>
      <c r="V745" s="10">
        <f t="shared" si="283"/>
        <v>28481.81305850113</v>
      </c>
      <c r="W745" s="21">
        <f t="shared" si="284"/>
        <v>0</v>
      </c>
      <c r="X745" s="1" t="s">
        <v>127</v>
      </c>
      <c r="Y745" s="28">
        <v>35451.759726637</v>
      </c>
      <c r="Z745" s="1" t="s">
        <v>132</v>
      </c>
      <c r="AA745" s="10">
        <v>29852.8589793533</v>
      </c>
      <c r="AB745" s="1" t="s">
        <v>58</v>
      </c>
      <c r="AC745" s="10">
        <v>24151.0736141907</v>
      </c>
      <c r="AE745" s="1" t="s">
        <v>127</v>
      </c>
      <c r="AF745" s="25">
        <f t="shared" si="285"/>
        <v>0.9364403752611601</v>
      </c>
      <c r="AG745" s="1" t="s">
        <v>132</v>
      </c>
      <c r="AH745" s="25">
        <f t="shared" si="286"/>
        <v>0.9480107646666656</v>
      </c>
      <c r="AI745" s="1" t="s">
        <v>58</v>
      </c>
      <c r="AJ745" s="25">
        <f t="shared" si="287"/>
        <v>0.8773275797075959</v>
      </c>
    </row>
    <row r="746" spans="1:36" ht="12">
      <c r="A746" s="9"/>
      <c r="B746" s="1" t="s">
        <v>98</v>
      </c>
      <c r="C746" s="28">
        <f>IF(R765&gt;0,(O482*P482+O494*P494+O506*P506+O518*P518+O530*P530+O542*P542+O554*P554+O566*P566+O578*P578+O590*P590+O602*P602+O614*P614+O626*P626+O638*P638+O650*P650)/R765,NA())</f>
        <v>32301.66307107189</v>
      </c>
      <c r="G746" s="28">
        <f>IF(T765&gt;0,(O483*P483+O495*P495+O507*P507+O519*P519+O531*P531+O543*P543+O555*P555+O567*P567+O579*P579+O591*P591+O603*P603+O615*P615+O627*P627+O639*P639+O651*P651)/T765,NA())</f>
        <v>30026.536755009154</v>
      </c>
      <c r="I746" s="28"/>
      <c r="Q746" s="3" t="s">
        <v>1</v>
      </c>
      <c r="R746" s="1" t="s">
        <v>135</v>
      </c>
      <c r="S746" s="21" t="e">
        <f>#VALUE!</f>
        <v>#VALUE!</v>
      </c>
      <c r="T746" s="10">
        <f>(+O611*P611+O612*P612)/(O611+O612)</f>
        <v>39821.98931478969</v>
      </c>
      <c r="U746" s="10" t="e">
        <f>(O613*P613)/O613</f>
        <v>#VALUE!</v>
      </c>
      <c r="V746" s="10">
        <f t="shared" si="283"/>
        <v>30935.909215356853</v>
      </c>
      <c r="W746" s="21">
        <f t="shared" si="284"/>
        <v>21014.96171070309</v>
      </c>
      <c r="X746" s="1" t="s">
        <v>130</v>
      </c>
      <c r="Y746" s="28">
        <v>35275</v>
      </c>
      <c r="Z746" s="1" t="s">
        <v>54</v>
      </c>
      <c r="AA746" s="10">
        <v>29547.9741602067</v>
      </c>
      <c r="AB746" s="1" t="s">
        <v>54</v>
      </c>
      <c r="AC746" s="10">
        <v>24094.822254435</v>
      </c>
      <c r="AE746" s="1" t="s">
        <v>130</v>
      </c>
      <c r="AF746" s="25">
        <f t="shared" si="285"/>
        <v>0.9317713561202388</v>
      </c>
      <c r="AG746" s="1" t="s">
        <v>54</v>
      </c>
      <c r="AH746" s="25">
        <f t="shared" si="286"/>
        <v>0.9383288078820801</v>
      </c>
      <c r="AI746" s="1" t="s">
        <v>54</v>
      </c>
      <c r="AJ746" s="25">
        <f t="shared" si="287"/>
        <v>0.8752841562930471</v>
      </c>
    </row>
    <row r="747" spans="1:36" ht="12">
      <c r="A747" s="9"/>
      <c r="Q747" s="3" t="s">
        <v>1</v>
      </c>
      <c r="R747" s="1" t="s">
        <v>133</v>
      </c>
      <c r="S747" s="21" t="e">
        <f>#VALUE!</f>
        <v>#VALUE!</v>
      </c>
      <c r="T747" s="10">
        <f>(+O623*P623+O624*P624)/(O623+O624)</f>
        <v>36525.261924686194</v>
      </c>
      <c r="U747" s="10">
        <f>(O625*P625)/O625</f>
        <v>34906.11111111111</v>
      </c>
      <c r="V747" s="10">
        <f t="shared" si="283"/>
        <v>34896</v>
      </c>
      <c r="W747" s="21">
        <f t="shared" si="284"/>
        <v>0</v>
      </c>
      <c r="X747" s="1" t="s">
        <v>141</v>
      </c>
      <c r="Y747" s="28">
        <v>34385.547742413</v>
      </c>
      <c r="Z747" s="1" t="s">
        <v>130</v>
      </c>
      <c r="AA747" s="10">
        <v>29428</v>
      </c>
      <c r="AB747" s="1" t="s">
        <v>50</v>
      </c>
      <c r="AC747" s="10">
        <v>23907.8174519504</v>
      </c>
      <c r="AE747" s="1" t="s">
        <v>141</v>
      </c>
      <c r="AF747" s="25">
        <f t="shared" si="285"/>
        <v>0.9082769227749221</v>
      </c>
      <c r="AG747" s="1" t="s">
        <v>130</v>
      </c>
      <c r="AH747" s="25">
        <f t="shared" si="286"/>
        <v>0.9345188948872658</v>
      </c>
      <c r="AI747" s="1" t="s">
        <v>50</v>
      </c>
      <c r="AJ747" s="25">
        <f t="shared" si="287"/>
        <v>0.8684908984288869</v>
      </c>
    </row>
    <row r="748" spans="1:36" ht="12">
      <c r="A748" s="9"/>
      <c r="B748" s="1" t="s">
        <v>99</v>
      </c>
      <c r="C748" s="21">
        <f>P482</f>
        <v>31639.031124807396</v>
      </c>
      <c r="G748" s="21">
        <f>P483</f>
        <v>35466.13941862618</v>
      </c>
      <c r="H748" s="10"/>
      <c r="Q748" s="3" t="s">
        <v>1</v>
      </c>
      <c r="R748" s="1" t="s">
        <v>128</v>
      </c>
      <c r="S748" s="21" t="e">
        <f>#VALUE!</f>
        <v>#VALUE!</v>
      </c>
      <c r="T748" s="10">
        <f>(+O635*P635+O636*P636)/(O635+O636)</f>
        <v>40140.262082034846</v>
      </c>
      <c r="U748" s="10">
        <f>(O637*P637)/O637</f>
        <v>39704.73907292018</v>
      </c>
      <c r="V748" s="10">
        <f t="shared" si="283"/>
        <v>35553.8345427443</v>
      </c>
      <c r="W748" s="21">
        <f t="shared" si="284"/>
        <v>0</v>
      </c>
      <c r="X748" s="1" t="s">
        <v>58</v>
      </c>
      <c r="Y748" s="28">
        <v>34045</v>
      </c>
      <c r="Z748" s="1" t="s">
        <v>136</v>
      </c>
      <c r="AA748" s="10">
        <v>28060.0342642107</v>
      </c>
      <c r="AB748" s="1" t="s">
        <v>134</v>
      </c>
      <c r="AC748" s="10">
        <v>23324.2970953777</v>
      </c>
      <c r="AE748" s="1" t="s">
        <v>58</v>
      </c>
      <c r="AF748" s="25">
        <f t="shared" si="285"/>
        <v>0.8992815257013049</v>
      </c>
      <c r="AG748" s="1" t="s">
        <v>136</v>
      </c>
      <c r="AH748" s="25">
        <f t="shared" si="286"/>
        <v>0.8910776203306033</v>
      </c>
      <c r="AI748" s="1" t="s">
        <v>134</v>
      </c>
      <c r="AJ748" s="25">
        <f t="shared" si="287"/>
        <v>0.8472935591171789</v>
      </c>
    </row>
    <row r="749" spans="1:36" ht="12">
      <c r="A749" s="9"/>
      <c r="B749" s="1" t="s">
        <v>100</v>
      </c>
      <c r="C749" s="21">
        <f>P494</f>
        <v>29325.227006911216</v>
      </c>
      <c r="D749" s="10"/>
      <c r="G749" s="21">
        <f>P495</f>
        <v>0</v>
      </c>
      <c r="H749" s="10"/>
      <c r="Q749" s="3" t="s">
        <v>1</v>
      </c>
      <c r="R749" s="1" t="s">
        <v>58</v>
      </c>
      <c r="S749" s="21" t="e">
        <f>#VALUE!</f>
        <v>#VALUE!</v>
      </c>
      <c r="T749" s="10" t="e">
        <f>(+O647*P647+O648*P648)/(O647+O648)</f>
        <v>#VALUE!</v>
      </c>
      <c r="U749" s="10">
        <f>(O649*P649)/O649</f>
        <v>31410.634757134758</v>
      </c>
      <c r="V749" s="10">
        <f t="shared" si="283"/>
        <v>28623.43191919192</v>
      </c>
      <c r="W749" s="21">
        <f t="shared" si="284"/>
        <v>0</v>
      </c>
      <c r="X749" s="1" t="s">
        <v>140</v>
      </c>
      <c r="Y749" s="28">
        <v>32610.0610919563</v>
      </c>
      <c r="Z749" s="1" t="s">
        <v>58</v>
      </c>
      <c r="AA749" s="10">
        <v>27706.4357982443</v>
      </c>
      <c r="AB749" s="1" t="s">
        <v>140</v>
      </c>
      <c r="AC749" s="10">
        <v>22713.9577143437</v>
      </c>
      <c r="AE749" s="1" t="s">
        <v>140</v>
      </c>
      <c r="AF749" s="25">
        <f t="shared" si="285"/>
        <v>0.8613783372591342</v>
      </c>
      <c r="AG749" s="1" t="s">
        <v>58</v>
      </c>
      <c r="AH749" s="25">
        <f t="shared" si="286"/>
        <v>0.8798487074704446</v>
      </c>
      <c r="AI749" s="1" t="s">
        <v>140</v>
      </c>
      <c r="AJ749" s="25">
        <f t="shared" si="287"/>
        <v>0.8251219745111777</v>
      </c>
    </row>
    <row r="750" spans="1:36" ht="12">
      <c r="A750" s="9"/>
      <c r="B750" s="1" t="s">
        <v>101</v>
      </c>
      <c r="C750" s="21">
        <f>P506</f>
        <v>34274</v>
      </c>
      <c r="G750" s="21">
        <f>P507</f>
        <v>0</v>
      </c>
      <c r="H750" s="10"/>
      <c r="Q750" s="3" t="s">
        <v>1</v>
      </c>
      <c r="X750" s="1" t="s">
        <v>136</v>
      </c>
      <c r="Y750" s="28">
        <v>30951.6754760293</v>
      </c>
      <c r="Z750" s="1" t="s">
        <v>140</v>
      </c>
      <c r="AA750" s="10">
        <v>24643.6225577812</v>
      </c>
      <c r="AB750" s="1" t="s">
        <v>136</v>
      </c>
      <c r="AC750" s="10">
        <v>22030.7099080695</v>
      </c>
      <c r="AE750" s="1" t="s">
        <v>136</v>
      </c>
      <c r="AF750" s="25">
        <f t="shared" si="285"/>
        <v>0.8175729165837947</v>
      </c>
      <c r="AG750" s="1" t="s">
        <v>140</v>
      </c>
      <c r="AH750" s="25">
        <f t="shared" si="286"/>
        <v>0.7825856639498634</v>
      </c>
      <c r="AI750" s="1" t="s">
        <v>136</v>
      </c>
      <c r="AJ750" s="25">
        <f t="shared" si="287"/>
        <v>0.8003018711155733</v>
      </c>
    </row>
    <row r="751" spans="1:23" ht="12">
      <c r="A751" s="9"/>
      <c r="B751" s="1" t="s">
        <v>102</v>
      </c>
      <c r="C751" s="21">
        <f>P518</f>
        <v>32982.954319761666</v>
      </c>
      <c r="D751" s="10"/>
      <c r="G751" s="21">
        <f>P519</f>
        <v>32081.568589116996</v>
      </c>
      <c r="H751" s="10"/>
      <c r="Q751" s="3" t="s">
        <v>1</v>
      </c>
      <c r="R751" s="1" t="s">
        <v>137</v>
      </c>
      <c r="S751" s="21" t="e">
        <f>#VALUE!</f>
        <v>#VALUE!</v>
      </c>
      <c r="T751" s="28" t="e">
        <f>#VALUE!</f>
        <v>#VALUE!</v>
      </c>
      <c r="U751" s="28">
        <f>O985</f>
        <v>34952.54282415553</v>
      </c>
      <c r="V751" s="28">
        <f>O1018</f>
        <v>32301.66307107189</v>
      </c>
      <c r="W751" s="21">
        <f>O1052</f>
        <v>30026.536755009154</v>
      </c>
    </row>
    <row r="752" spans="1:29" ht="12">
      <c r="A752" s="9"/>
      <c r="B752" s="1" t="s">
        <v>103</v>
      </c>
      <c r="C752" s="21">
        <f>P530</f>
        <v>30357.64325765234</v>
      </c>
      <c r="D752" s="10"/>
      <c r="G752" s="21">
        <f>P531</f>
        <v>29787</v>
      </c>
      <c r="Q752" s="3" t="s">
        <v>1</v>
      </c>
      <c r="AA752" s="28"/>
      <c r="AC752" s="28"/>
    </row>
    <row r="753" spans="1:21" ht="12">
      <c r="A753" s="9"/>
      <c r="B753" s="1" t="s">
        <v>104</v>
      </c>
      <c r="C753" s="21">
        <f>P542</f>
        <v>31414.138957816376</v>
      </c>
      <c r="D753" s="10"/>
      <c r="G753" s="21">
        <f>P543</f>
        <v>28034</v>
      </c>
      <c r="Q753" s="3" t="s">
        <v>1</v>
      </c>
      <c r="R753" s="21">
        <f>(M485+M497+M509+M521+M533+M545+M557+M569+M581+M593+M605+M617+M629+M641+M653)</f>
        <v>22944.5</v>
      </c>
      <c r="U753" s="28"/>
    </row>
    <row r="754" spans="1:17" ht="12">
      <c r="A754" s="9"/>
      <c r="B754" s="1" t="s">
        <v>105</v>
      </c>
      <c r="C754" s="21">
        <f>P554</f>
        <v>39382.9374691923</v>
      </c>
      <c r="G754" s="21">
        <f>P555</f>
        <v>0</v>
      </c>
      <c r="H754" s="10"/>
      <c r="Q754" s="3" t="s">
        <v>1</v>
      </c>
    </row>
    <row r="755" spans="1:17" ht="12">
      <c r="A755" s="9"/>
      <c r="B755" s="1" t="s">
        <v>106</v>
      </c>
      <c r="C755" s="21">
        <f>P566</f>
        <v>27641.30557584614</v>
      </c>
      <c r="G755" s="21">
        <f>P567</f>
        <v>0</v>
      </c>
      <c r="H755" s="10"/>
      <c r="Q755" s="3" t="s">
        <v>1</v>
      </c>
    </row>
    <row r="756" spans="1:17" ht="12">
      <c r="A756" s="9"/>
      <c r="B756" s="1" t="s">
        <v>107</v>
      </c>
      <c r="C756" s="21">
        <f>P578</f>
        <v>26461</v>
      </c>
      <c r="G756" s="21">
        <f>P579</f>
        <v>0</v>
      </c>
      <c r="H756" s="10"/>
      <c r="Q756" s="3" t="s">
        <v>1</v>
      </c>
    </row>
    <row r="757" spans="1:17" ht="12">
      <c r="A757" s="9"/>
      <c r="B757" s="1" t="s">
        <v>108</v>
      </c>
      <c r="C757" s="21">
        <f>P590</f>
        <v>32440.699201908083</v>
      </c>
      <c r="G757" s="21">
        <f>P591</f>
        <v>0</v>
      </c>
      <c r="Q757" s="3" t="s">
        <v>1</v>
      </c>
    </row>
    <row r="758" spans="1:17" ht="12">
      <c r="A758" s="9"/>
      <c r="B758" s="1" t="s">
        <v>109</v>
      </c>
      <c r="C758" s="21">
        <f>P602</f>
        <v>28481.81305850113</v>
      </c>
      <c r="D758" s="10"/>
      <c r="G758" s="21">
        <f>P603</f>
        <v>0</v>
      </c>
      <c r="H758" s="10"/>
      <c r="Q758" s="3" t="s">
        <v>1</v>
      </c>
    </row>
    <row r="759" spans="1:17" ht="12">
      <c r="A759" s="9"/>
      <c r="B759" s="1" t="s">
        <v>110</v>
      </c>
      <c r="C759" s="21">
        <f>P614</f>
        <v>30935.909215356853</v>
      </c>
      <c r="G759" s="21">
        <f>P615</f>
        <v>21014.96171070309</v>
      </c>
      <c r="H759" s="10"/>
      <c r="Q759" s="3" t="s">
        <v>1</v>
      </c>
    </row>
    <row r="760" spans="1:17" ht="12">
      <c r="A760" s="9"/>
      <c r="B760" s="1" t="s">
        <v>111</v>
      </c>
      <c r="C760" s="21">
        <f>P626</f>
        <v>34896</v>
      </c>
      <c r="G760" s="21">
        <f>P627</f>
        <v>0</v>
      </c>
      <c r="H760" s="10"/>
      <c r="Q760" s="3" t="s">
        <v>1</v>
      </c>
    </row>
    <row r="761" spans="1:17" ht="12">
      <c r="A761" s="9"/>
      <c r="B761" s="1" t="s">
        <v>112</v>
      </c>
      <c r="C761" s="21">
        <f>P638</f>
        <v>35553.8345427443</v>
      </c>
      <c r="D761" s="10"/>
      <c r="G761" s="21">
        <f>P639</f>
        <v>0</v>
      </c>
      <c r="H761" s="10"/>
      <c r="Q761" s="3" t="s">
        <v>1</v>
      </c>
    </row>
    <row r="762" spans="1:17" ht="12">
      <c r="A762" s="9"/>
      <c r="B762" s="1" t="s">
        <v>113</v>
      </c>
      <c r="C762" s="21">
        <f>P650</f>
        <v>28623.43191919192</v>
      </c>
      <c r="G762" s="21">
        <f>P651</f>
        <v>0</v>
      </c>
      <c r="H762" s="10"/>
      <c r="Q762" s="3" t="s">
        <v>1</v>
      </c>
    </row>
    <row r="763" spans="1:17" ht="12">
      <c r="A763" s="9"/>
      <c r="Q763" s="3" t="s">
        <v>1</v>
      </c>
    </row>
    <row r="764" spans="1:17" ht="12">
      <c r="A764" s="9"/>
      <c r="B764" s="4" t="s">
        <v>38</v>
      </c>
      <c r="C764" s="4" t="s">
        <v>38</v>
      </c>
      <c r="D764" s="4" t="s">
        <v>38</v>
      </c>
      <c r="E764" s="4" t="s">
        <v>38</v>
      </c>
      <c r="F764" s="4" t="s">
        <v>38</v>
      </c>
      <c r="G764" s="4" t="s">
        <v>38</v>
      </c>
      <c r="H764" s="4" t="s">
        <v>38</v>
      </c>
      <c r="Q764" s="3" t="s">
        <v>1</v>
      </c>
    </row>
    <row r="765" spans="1:24" ht="12">
      <c r="A765" s="9"/>
      <c r="Q765" s="3" t="s">
        <v>1</v>
      </c>
      <c r="R765" s="21">
        <f>(O482+O494+O506+O518+O530+O542+O554+O566+O578+O590+O602+O614+O626+O638+O650)</f>
        <v>30852.5</v>
      </c>
      <c r="T765" s="21">
        <f>(O483+O495+O507+O519+O531+O543+O555+O567+O579+O591+O603+O615+O627+O639+O651)</f>
        <v>4274</v>
      </c>
      <c r="V765" s="21" t="e">
        <f>(#VALUE!+#VALUE!+#VALUE!+#VALUE!+#VALUE!+#VALUE!+#VALUE!+#VALUE!+#VALUE!+#VALUE!+#VALUE!+#VALUE!+#VALUE!+#VALUE!+#VALUE!)</f>
        <v>#VALUE!</v>
      </c>
      <c r="X765" s="21" t="e">
        <f>(#VALUE!+#VALUE!+#VALUE!+#VALUE!+#VALUE!+#VALUE!+#VALUE!+#VALUE!+#VALUE!+#VALUE!+#VALUE!+#VALUE!+#VALUE!+#VALUE!+#VALUE!)</f>
        <v>#VALUE!</v>
      </c>
    </row>
    <row r="766" spans="1:25" ht="12">
      <c r="A766" s="27" t="s">
        <v>142</v>
      </c>
      <c r="Q766" s="3" t="s">
        <v>1</v>
      </c>
      <c r="Y766" s="32" t="s">
        <v>1</v>
      </c>
    </row>
    <row r="767" spans="1:25" ht="12">
      <c r="A767" s="9"/>
      <c r="B767" s="1" t="s">
        <v>114</v>
      </c>
      <c r="Q767" s="3" t="s">
        <v>1</v>
      </c>
      <c r="Y767" s="32" t="s">
        <v>1</v>
      </c>
    </row>
    <row r="768" spans="1:25" ht="12">
      <c r="A768" s="9"/>
      <c r="Q768" s="3" t="s">
        <v>1</v>
      </c>
      <c r="Y768" s="32" t="s">
        <v>1</v>
      </c>
    </row>
    <row r="769" spans="1:25" ht="12">
      <c r="A769" s="9"/>
      <c r="B769" s="1" t="s">
        <v>143</v>
      </c>
      <c r="Q769" s="3" t="s">
        <v>1</v>
      </c>
      <c r="Y769" s="32" t="s">
        <v>1</v>
      </c>
    </row>
    <row r="770" spans="1:25" ht="12">
      <c r="A770" s="9"/>
      <c r="B770" s="1" t="s">
        <v>94</v>
      </c>
      <c r="Q770" s="3" t="s">
        <v>1</v>
      </c>
      <c r="Y770" s="32" t="s">
        <v>1</v>
      </c>
    </row>
    <row r="771" spans="1:25" ht="12">
      <c r="A771" s="9"/>
      <c r="B771" s="1" t="s">
        <v>68</v>
      </c>
      <c r="Q771" s="3" t="s">
        <v>1</v>
      </c>
      <c r="Y771" s="32" t="s">
        <v>1</v>
      </c>
    </row>
    <row r="772" spans="1:25" ht="12">
      <c r="A772" s="9"/>
      <c r="B772" s="1" t="s">
        <v>70</v>
      </c>
      <c r="Q772" s="3" t="s">
        <v>1</v>
      </c>
      <c r="Y772" s="32" t="s">
        <v>1</v>
      </c>
    </row>
    <row r="773" ht="12">
      <c r="AD773" s="1" t="s">
        <v>144</v>
      </c>
    </row>
    <row r="774" spans="1:25" ht="12">
      <c r="A774" s="9"/>
      <c r="B774" s="17" t="s">
        <v>38</v>
      </c>
      <c r="C774" s="17" t="s">
        <v>38</v>
      </c>
      <c r="D774" s="17" t="s">
        <v>38</v>
      </c>
      <c r="E774" s="17" t="s">
        <v>38</v>
      </c>
      <c r="F774" s="17" t="s">
        <v>38</v>
      </c>
      <c r="G774" s="17" t="s">
        <v>38</v>
      </c>
      <c r="H774" s="17" t="s">
        <v>38</v>
      </c>
      <c r="I774" s="17" t="s">
        <v>38</v>
      </c>
      <c r="J774" s="17" t="s">
        <v>38</v>
      </c>
      <c r="K774" s="17" t="s">
        <v>38</v>
      </c>
      <c r="L774" s="17" t="s">
        <v>38</v>
      </c>
      <c r="M774" s="17" t="s">
        <v>38</v>
      </c>
      <c r="N774" s="17" t="s">
        <v>38</v>
      </c>
      <c r="O774" s="17" t="s">
        <v>38</v>
      </c>
      <c r="P774" s="17" t="s">
        <v>38</v>
      </c>
      <c r="Q774" s="3" t="s">
        <v>1</v>
      </c>
      <c r="Y774" s="32" t="s">
        <v>1</v>
      </c>
    </row>
    <row r="775" spans="1:34" ht="12">
      <c r="A775" s="9"/>
      <c r="C775" s="14" t="s">
        <v>145</v>
      </c>
      <c r="E775" s="14" t="s">
        <v>17</v>
      </c>
      <c r="G775" s="14" t="s">
        <v>18</v>
      </c>
      <c r="I775" s="14" t="s">
        <v>19</v>
      </c>
      <c r="K775" s="14" t="s">
        <v>146</v>
      </c>
      <c r="M775" s="14" t="s">
        <v>147</v>
      </c>
      <c r="O775" s="1" t="s">
        <v>148</v>
      </c>
      <c r="Q775" s="3" t="s">
        <v>1</v>
      </c>
      <c r="AD775" s="1" t="s">
        <v>76</v>
      </c>
      <c r="AE775" s="1" t="s">
        <v>77</v>
      </c>
      <c r="AF775" s="1" t="s">
        <v>78</v>
      </c>
      <c r="AG775" s="1" t="s">
        <v>79</v>
      </c>
      <c r="AH775" s="1" t="s">
        <v>149</v>
      </c>
    </row>
    <row r="776" spans="1:34" ht="12">
      <c r="A776" s="9"/>
      <c r="C776" s="4" t="s">
        <v>59</v>
      </c>
      <c r="D776" s="1" t="s">
        <v>96</v>
      </c>
      <c r="E776" s="4" t="s">
        <v>59</v>
      </c>
      <c r="F776" s="1" t="s">
        <v>96</v>
      </c>
      <c r="G776" s="4" t="s">
        <v>59</v>
      </c>
      <c r="H776" s="1" t="s">
        <v>96</v>
      </c>
      <c r="I776" s="4" t="s">
        <v>59</v>
      </c>
      <c r="J776" s="1" t="s">
        <v>96</v>
      </c>
      <c r="K776" s="4" t="s">
        <v>59</v>
      </c>
      <c r="L776" s="1" t="s">
        <v>96</v>
      </c>
      <c r="M776" s="4" t="s">
        <v>59</v>
      </c>
      <c r="N776" s="1" t="s">
        <v>96</v>
      </c>
      <c r="O776" s="4" t="s">
        <v>59</v>
      </c>
      <c r="P776" s="1" t="s">
        <v>96</v>
      </c>
      <c r="Q776" s="3" t="s">
        <v>1</v>
      </c>
      <c r="AD776" s="29">
        <f>C780/1000</f>
        <v>55.43907693054223</v>
      </c>
      <c r="AE776" s="29">
        <f>E780/1000</f>
        <v>42.18874962381008</v>
      </c>
      <c r="AF776" s="29">
        <f>G780/1000</f>
        <v>35.6218118694986</v>
      </c>
      <c r="AG776" s="29">
        <f>I780/1000</f>
        <v>26.83513013808644</v>
      </c>
      <c r="AH776" s="29">
        <f>O780/1000</f>
        <v>43.31245196247117</v>
      </c>
    </row>
    <row r="777" spans="1:25" ht="12">
      <c r="A777" s="9"/>
      <c r="C777" s="13" t="s">
        <v>97</v>
      </c>
      <c r="D777" s="12" t="s">
        <v>84</v>
      </c>
      <c r="E777" s="13" t="s">
        <v>97</v>
      </c>
      <c r="F777" s="12" t="s">
        <v>84</v>
      </c>
      <c r="G777" s="13" t="s">
        <v>97</v>
      </c>
      <c r="H777" s="12" t="s">
        <v>84</v>
      </c>
      <c r="I777" s="13" t="s">
        <v>97</v>
      </c>
      <c r="J777" s="12" t="s">
        <v>84</v>
      </c>
      <c r="K777" s="13" t="s">
        <v>97</v>
      </c>
      <c r="L777" s="12" t="s">
        <v>84</v>
      </c>
      <c r="M777" s="13" t="s">
        <v>97</v>
      </c>
      <c r="N777" s="12" t="s">
        <v>84</v>
      </c>
      <c r="O777" s="13" t="s">
        <v>97</v>
      </c>
      <c r="P777" s="12" t="s">
        <v>84</v>
      </c>
      <c r="Q777" s="3" t="s">
        <v>1</v>
      </c>
      <c r="Y777" s="32" t="s">
        <v>1</v>
      </c>
    </row>
    <row r="778" spans="1:25" ht="12">
      <c r="A778" s="9"/>
      <c r="B778" s="17" t="s">
        <v>38</v>
      </c>
      <c r="C778" s="17" t="s">
        <v>38</v>
      </c>
      <c r="D778" s="17" t="s">
        <v>38</v>
      </c>
      <c r="E778" s="17" t="s">
        <v>38</v>
      </c>
      <c r="F778" s="17" t="s">
        <v>38</v>
      </c>
      <c r="G778" s="17" t="s">
        <v>38</v>
      </c>
      <c r="H778" s="17" t="s">
        <v>38</v>
      </c>
      <c r="I778" s="17" t="s">
        <v>38</v>
      </c>
      <c r="J778" s="17" t="s">
        <v>38</v>
      </c>
      <c r="K778" s="17" t="s">
        <v>38</v>
      </c>
      <c r="L778" s="17" t="s">
        <v>38</v>
      </c>
      <c r="M778" s="17" t="s">
        <v>38</v>
      </c>
      <c r="N778" s="17" t="s">
        <v>38</v>
      </c>
      <c r="O778" s="17" t="s">
        <v>38</v>
      </c>
      <c r="P778" s="17" t="s">
        <v>38</v>
      </c>
      <c r="Q778" s="3" t="s">
        <v>1</v>
      </c>
      <c r="Y778" s="32" t="s">
        <v>1</v>
      </c>
    </row>
    <row r="779" spans="1:18" ht="12">
      <c r="A779" s="9"/>
      <c r="Q779" s="3" t="s">
        <v>1</v>
      </c>
      <c r="R779" s="1" t="s">
        <v>150</v>
      </c>
    </row>
    <row r="780" spans="1:17" ht="12">
      <c r="A780" s="9"/>
      <c r="B780" s="1" t="s">
        <v>98</v>
      </c>
      <c r="C780" s="28">
        <f>((R782*C782+R783*C783+R784*C784+R785*C785+R786*C786+R787*C787+R788*C788+R789*C789+R790*C790+R791*C791+R792*C792+R793*C793+R794*C794+R795*C795+R796*C796)/R799)</f>
        <v>55439.07693054223</v>
      </c>
      <c r="E780" s="28">
        <f>((S782*E782+S783*E783+S784*E784+S785*E785+S786*E786+S787*E787+S788*E788+S789*E789+S790*E790+S791*E791+S792*E792+S793*E793+S794*E794+S795*E795+S796*E796)/S799)</f>
        <v>42188.74962381009</v>
      </c>
      <c r="G780" s="28">
        <f>((T782*G782+T783*G783+T784*G784+T785*G785+T786*G786+T787*G787+T788*G788+T789*G789+T790*G790+T791*G791+T792*G792+T793*G793+T794*G794+T795*G795+T796*G796)/T799)</f>
        <v>35621.811869498604</v>
      </c>
      <c r="I780" s="28">
        <f>((U782*I782+U783*I783+U784*I784+U785*I785+U786*I786+U787*I787+U788*I788+U789*I789+U790*I790+U791*I791+U792*I792+U793*I793+U794*I794+U795*I795+U796*I796)/U799)</f>
        <v>26835.130138086442</v>
      </c>
      <c r="K780" s="28">
        <f>((V782*K782+V783*K783+V784*K784+V785*K785+V786*K786+V787*K787+V788*K788+V789*K789+V790*K790+V791*K791+V792*K792+V793*K793+V794*K794+V795*K795+V796*K796)/V799)</f>
        <v>28918.274316876832</v>
      </c>
      <c r="M780" s="28">
        <f>IF(W799&gt;0,((W782*M782+W783*M783+W784*M784+W785*M785+W786*M786+W787*M787+W788*M788+W789*M789+W790*M790+W791*M791+W792*M792+W793*M793+W794*M794+W795*M795+W796*M796)/W799),0)</f>
        <v>0</v>
      </c>
      <c r="O780" s="28">
        <f>(R799*C780+S799*E780+T799*G780+U799*I780+V799*K780+W799*M780)/X799</f>
        <v>43312.45196247117</v>
      </c>
      <c r="Q780" s="3" t="s">
        <v>1</v>
      </c>
    </row>
    <row r="781" spans="1:17" ht="12">
      <c r="A781" s="9"/>
      <c r="Q781" s="3" t="s">
        <v>1</v>
      </c>
    </row>
    <row r="782" spans="1:25" ht="12">
      <c r="A782" s="9"/>
      <c r="B782" s="1" t="s">
        <v>99</v>
      </c>
      <c r="C782" s="10">
        <f>IF(R782&gt;0,(C476*D476+C477*D477+C478*D478+C479*D479+C480*D480+C481*D481)/R782,0)</f>
        <v>52413.52577052577</v>
      </c>
      <c r="E782" s="10">
        <f>IF(S782&gt;0,(E476*F476+E477*F477+E478*F478+E479*F479+E480*F480+E481*F481)/S782,0)</f>
        <v>40435.306483704975</v>
      </c>
      <c r="G782" s="10">
        <f>IF(T782&gt;0,(G476*H476+G477*H477+G478*H478+G479*H479+G480*H480+G481*H481)/T782,0)</f>
        <v>34051.66360575452</v>
      </c>
      <c r="I782" s="10">
        <f>IF(U782&gt;0,(I476*J476+I477*J477+I478*J478+I479*J479+I480*J480+I481*J481)/U782,0)</f>
        <v>26260.830937436727</v>
      </c>
      <c r="J782" s="18"/>
      <c r="K782" s="10">
        <f>IF(V782&gt;0,(K476*L476+K477*L477+K478*L478+K479*L479+K480*L480+K481*L481)/V782,0)</f>
        <v>26799.67845117845</v>
      </c>
      <c r="M782" s="10">
        <f>IF(W782&gt;0,(M476*N476+M477*N477+M478*N478+M479*N479+M480*N480+M481*N481)/W782,0)</f>
        <v>0</v>
      </c>
      <c r="O782" s="10">
        <f aca="true" t="shared" si="288" ref="O782:O796">IF(X782&gt;0,(R782*C782+S782*E782+T782*G782+U782*I782+V782*K782+W782*M782)/X782,0)</f>
        <v>40485.56019812285</v>
      </c>
      <c r="P782" s="10"/>
      <c r="Q782" s="3" t="s">
        <v>1</v>
      </c>
      <c r="R782" s="10">
        <f>SUM(C476:C481)</f>
        <v>1404</v>
      </c>
      <c r="S782" s="10">
        <f>SUM(E476:E481)</f>
        <v>1325</v>
      </c>
      <c r="T782" s="10">
        <f>SUM(G476:G481)</f>
        <v>1485</v>
      </c>
      <c r="U782" s="10">
        <f>SUM(I476:I481)</f>
        <v>449</v>
      </c>
      <c r="V782" s="10">
        <f>SUM(K476:K481)</f>
        <v>54</v>
      </c>
      <c r="W782" s="10">
        <f>SUM(M476:M481)</f>
        <v>0</v>
      </c>
      <c r="X782" s="10">
        <f aca="true" t="shared" si="289" ref="X782:X796">R782+S782+T782+U782+V782+W782</f>
        <v>4717</v>
      </c>
      <c r="Y782" s="32" t="s">
        <v>1</v>
      </c>
    </row>
    <row r="783" spans="1:25" ht="12">
      <c r="A783" s="9"/>
      <c r="B783" s="1" t="s">
        <v>100</v>
      </c>
      <c r="C783" s="10">
        <f>IF(R783&gt;0,(C488*D488+C489*D489+C490*D490+C491*D491+C492*D492+C493*D493)/R783,0)</f>
        <v>50988.18101873001</v>
      </c>
      <c r="E783" s="10">
        <f>IF(S783&gt;0,(E488*F488+E489*F489+E490*F490+E491*F491+E492*F492+E493*F493)/S783,0)</f>
        <v>40468.11958874457</v>
      </c>
      <c r="G783" s="10">
        <f>IF(T783&gt;0,(G488*H488+G489*H489+G490*H490+G491*H491+G492*H492+G493*H493)/T783,0)</f>
        <v>33432.49557835162</v>
      </c>
      <c r="I783" s="10">
        <f>IF(U783&gt;0,(I488*J488+I489*J489+I490*J490+I491*J491+I492*J492+I493*J493)/U783,0)</f>
        <v>25559.7525390141</v>
      </c>
      <c r="K783" s="10">
        <f>IF(V783&gt;0,(K488*L488+K489*L489+K490*L490+K491*L491+K492*L492+K493*L493)/V783,0)</f>
        <v>19533.873440285206</v>
      </c>
      <c r="M783" s="10">
        <f>IF(W783&gt;0,(M488*N488+M489*N489+M490*N490+M491*N491+M492*N492+M493*N493)/W783,0)</f>
        <v>0</v>
      </c>
      <c r="O783" s="10">
        <f t="shared" si="288"/>
        <v>39117.15441201628</v>
      </c>
      <c r="P783" s="10"/>
      <c r="Q783" s="3" t="s">
        <v>1</v>
      </c>
      <c r="R783" s="10">
        <f>SUM(C488:C493)</f>
        <v>796</v>
      </c>
      <c r="S783" s="10">
        <f>SUM(E488:E493)</f>
        <v>672</v>
      </c>
      <c r="T783" s="10">
        <f>SUM(G488:G493)</f>
        <v>771</v>
      </c>
      <c r="U783" s="10">
        <f>SUM(I488:I493)</f>
        <v>367</v>
      </c>
      <c r="V783" s="10">
        <f>SUM(K488:K493)</f>
        <v>51</v>
      </c>
      <c r="W783" s="10">
        <f>SUM(M488:M493)</f>
        <v>0</v>
      </c>
      <c r="X783" s="10">
        <f t="shared" si="289"/>
        <v>2657</v>
      </c>
      <c r="Y783" s="32" t="s">
        <v>1</v>
      </c>
    </row>
    <row r="784" spans="1:25" ht="12">
      <c r="A784" s="9"/>
      <c r="B784" s="1" t="s">
        <v>101</v>
      </c>
      <c r="C784" s="10">
        <f>IF(R784&gt;0,(C500*D500+C501*D501+C502*D502+C503*D503+C504*D504+C505*D505)/R784,0)</f>
        <v>55903.50186431271</v>
      </c>
      <c r="E784" s="10">
        <f>IF(S784&gt;0,(E500*F500+E501*F501+E502*F502+E503*F503+E504*F504+E505*F505)/S784,0)</f>
        <v>40428.906059650144</v>
      </c>
      <c r="G784" s="10">
        <f>IF(T784&gt;0,(G500*H500+G501*H501+G502*H502+G503*H503+G504*H504+G505*H505)/T784,0)</f>
        <v>36722.84832647027</v>
      </c>
      <c r="I784" s="10">
        <f>IF(U784&gt;0,(I500*J500+I501*J501+I502*J502+I503*J503+I504*J504+I505*J505)/U784,0)</f>
        <v>28941.511989459803</v>
      </c>
      <c r="K784" s="10">
        <f>IF(V784&gt;0,(K500*L500+K501*L501+K502*L502+K503*L503+K504*L504+K505*L505)/V784,0)</f>
        <v>0</v>
      </c>
      <c r="M784" s="10">
        <f>IF(W784&gt;0,(M500*N500+M501*N501+M502*N502+M503*N503+M504*N504+M505*N505)/W784,0)</f>
        <v>0</v>
      </c>
      <c r="O784" s="10">
        <f t="shared" si="288"/>
        <v>44803.29917290759</v>
      </c>
      <c r="P784" s="10"/>
      <c r="Q784" s="3" t="s">
        <v>1</v>
      </c>
      <c r="R784" s="10">
        <f>SUM(C500:C505)</f>
        <v>2621</v>
      </c>
      <c r="S784" s="10">
        <f>SUM(E500:E505)</f>
        <v>2219</v>
      </c>
      <c r="T784" s="10">
        <f>SUM(G500:G505)</f>
        <v>1722</v>
      </c>
      <c r="U784" s="10">
        <f>SUM(I500:I505)</f>
        <v>345</v>
      </c>
      <c r="V784" s="10">
        <f>SUM(K500:K505)</f>
        <v>0</v>
      </c>
      <c r="W784" s="10">
        <f>SUM(M500:M505)</f>
        <v>0</v>
      </c>
      <c r="X784" s="10">
        <f t="shared" si="289"/>
        <v>6907</v>
      </c>
      <c r="Y784" s="32" t="s">
        <v>1</v>
      </c>
    </row>
    <row r="785" spans="1:25" ht="12">
      <c r="A785" s="9"/>
      <c r="B785" s="1" t="s">
        <v>102</v>
      </c>
      <c r="C785" s="10">
        <f>IF(R785&gt;0,(C512*D512+C513*D513+C514*D514+C515*D515+C516*D516+C517*D517)/R785,0)</f>
        <v>55353.81175190424</v>
      </c>
      <c r="E785" s="10">
        <f>IF(S785&gt;0,(E512*F512+E513*F513+E514*F514+E515*F515+E516*F516+E517*F517)/S785,0)</f>
        <v>42348.392459826944</v>
      </c>
      <c r="G785" s="10">
        <f>IF(T785&gt;0,(G512*H512+G513*H513+G514*H514+G515*H515+G516*H516+G517*H517)/T785,0)</f>
        <v>36015.923320659065</v>
      </c>
      <c r="I785" s="10">
        <f>IF(U785&gt;0,(I512*J512+I513*J513+I514*J514+I515*J515+I516*J516+I517*J517)/U785,0)</f>
        <v>30194.82077922078</v>
      </c>
      <c r="K785" s="10">
        <f>IF(V785&gt;0,(K512*L512+K513*L513+K514*L514+K515*L515+K516*L516+K517*L517)/V785,0)</f>
        <v>0</v>
      </c>
      <c r="M785" s="10">
        <f>IF(W785&gt;0,(M512*N512+M513*N513+M514*N514+M515*N515+M516*N516+M517*N517)/W785,0)</f>
        <v>0</v>
      </c>
      <c r="O785" s="10">
        <f t="shared" si="288"/>
        <v>44052.06458756228</v>
      </c>
      <c r="P785" s="10"/>
      <c r="Q785" s="3" t="s">
        <v>1</v>
      </c>
      <c r="R785" s="10">
        <f>SUM(C512:C517)</f>
        <v>1838</v>
      </c>
      <c r="S785" s="10">
        <f>SUM(E512:E517)</f>
        <v>1618</v>
      </c>
      <c r="T785" s="10">
        <f>SUM(G512:G517)</f>
        <v>1578</v>
      </c>
      <c r="U785" s="10">
        <f>SUM(I512:I517)</f>
        <v>385</v>
      </c>
      <c r="V785" s="10">
        <f>SUM(K512:K517)</f>
        <v>0</v>
      </c>
      <c r="W785" s="10">
        <f>SUM(M512:M517)</f>
        <v>0</v>
      </c>
      <c r="X785" s="10">
        <f t="shared" si="289"/>
        <v>5419</v>
      </c>
      <c r="Y785" s="32" t="s">
        <v>1</v>
      </c>
    </row>
    <row r="786" spans="1:25" ht="12">
      <c r="A786" s="9"/>
      <c r="B786" s="1" t="s">
        <v>103</v>
      </c>
      <c r="C786" s="10">
        <f>IF(R786&gt;0,(C524*D524+C525*D525+C526*D526+C527*D527+C528*D528+C529*D529)/R786,0)</f>
        <v>53736.082217062554</v>
      </c>
      <c r="E786" s="10">
        <f>IF(S786&gt;0,(E524*F524+E525*F525+E526*F526+E527*F527+E528*F528+E529*F529)/S786,0)</f>
        <v>42457.1598409841</v>
      </c>
      <c r="G786" s="10">
        <f>IF(T786&gt;0,(G524*H524+G525*H525+G526*H526+G527*H527+G528*H528+G529*H529)/T786,0)</f>
        <v>35752.135209967695</v>
      </c>
      <c r="I786" s="10">
        <f>IF(U786&gt;0,(I524*J524+I525*J525+I526*J526+I527*J527+I528*J528+I529*J529)/U786,0)</f>
        <v>26246.728779507794</v>
      </c>
      <c r="K786" s="10">
        <f>IF(V786&gt;0,(K524*L524+K525*L525+K526*L526+K527*L527+K528*L528+K529*L529)/V786,0)</f>
        <v>24492.020810514772</v>
      </c>
      <c r="M786" s="10">
        <f>IF(W786&gt;0,(M524*N524+M525*N525+M526*N526+M527*N527+M528*N528+M529*N529)/W786,0)</f>
        <v>0</v>
      </c>
      <c r="O786" s="10">
        <f t="shared" si="288"/>
        <v>43621.40853698273</v>
      </c>
      <c r="P786" s="10"/>
      <c r="Q786" s="3" t="s">
        <v>1</v>
      </c>
      <c r="R786" s="10">
        <f>SUM(C524:C529)</f>
        <v>1527</v>
      </c>
      <c r="S786" s="10">
        <f>SUM(E524:E529)</f>
        <v>1212</v>
      </c>
      <c r="T786" s="10">
        <f>SUM(G524:G529)</f>
        <v>1182</v>
      </c>
      <c r="U786" s="10">
        <f>SUM(I524:I529)</f>
        <v>181</v>
      </c>
      <c r="V786" s="10">
        <f>SUM(K524:K529)</f>
        <v>83</v>
      </c>
      <c r="W786" s="10">
        <f>SUM(M524:M529)</f>
        <v>0</v>
      </c>
      <c r="X786" s="10">
        <f t="shared" si="289"/>
        <v>4185</v>
      </c>
      <c r="Y786" s="32" t="s">
        <v>1</v>
      </c>
    </row>
    <row r="787" spans="1:25" ht="12">
      <c r="A787" s="9"/>
      <c r="B787" s="1" t="s">
        <v>104</v>
      </c>
      <c r="C787" s="10">
        <f>IF(R787&gt;0,(C536*D536+C537*D537+C538*D538+C539*D539+C540*D540+C541*D541)/R787,0)</f>
        <v>50931.717808219175</v>
      </c>
      <c r="E787" s="10">
        <f>IF(S787&gt;0,(E536*F536+E537*F537+E538*F538+E539*F539+E540*F540+E541*F541)/S787,0)</f>
        <v>40283.14365079365</v>
      </c>
      <c r="G787" s="10">
        <f>IF(T787&gt;0,(G536*H536+G537*H537+G538*H538+G539*H539+G540*H540+G541*H541)/T787,0)</f>
        <v>34457.83159828537</v>
      </c>
      <c r="I787" s="10">
        <f>IF(U787&gt;0,(I536*J536+I537*J537+I538*J538+I539*J539+I540*J540+I541*J541)/U787,0)</f>
        <v>25711.015455950543</v>
      </c>
      <c r="K787" s="10">
        <f>IF(V787&gt;0,(K536*L536+K537*L537+K538*L538+K539*L539+K540*L540+K541*L541)/V787,0)</f>
        <v>0</v>
      </c>
      <c r="M787" s="10">
        <f>IF(W787&gt;0,(M536*N536+M537*N537+M538*N538+M539*N539+M540*N540+M541*N541)/W787,0)</f>
        <v>0</v>
      </c>
      <c r="O787" s="10">
        <f t="shared" si="288"/>
        <v>39604.347</v>
      </c>
      <c r="P787" s="10"/>
      <c r="Q787" s="3" t="s">
        <v>1</v>
      </c>
      <c r="R787" s="10">
        <f>SUM(C536:C541)</f>
        <v>1460</v>
      </c>
      <c r="S787" s="10">
        <f>SUM(E536:E541)</f>
        <v>1260</v>
      </c>
      <c r="T787" s="10">
        <f>SUM(G536:G541)</f>
        <v>1633</v>
      </c>
      <c r="U787" s="10">
        <f>SUM(I536:I541)</f>
        <v>647</v>
      </c>
      <c r="V787" s="10">
        <f>SUM(K536:K541)</f>
        <v>0</v>
      </c>
      <c r="W787" s="10">
        <f>SUM(M536:M541)</f>
        <v>0</v>
      </c>
      <c r="X787" s="10">
        <f t="shared" si="289"/>
        <v>5000</v>
      </c>
      <c r="Y787" s="32" t="s">
        <v>1</v>
      </c>
    </row>
    <row r="788" spans="1:25" ht="12">
      <c r="A788" s="9"/>
      <c r="B788" s="1" t="s">
        <v>105</v>
      </c>
      <c r="C788" s="10">
        <f>IF(R788&gt;0,(C548*D548+C549*D549+C550*D550+C551*D551+C552*D552+C553*D553)/R788,0)</f>
        <v>62581.0875295708</v>
      </c>
      <c r="E788" s="10">
        <f>IF(S788&gt;0,(E548*F548+E549*F549+E550*F550+E551*F551+E552*F552+E553*F553)/S788,0)</f>
        <v>46296.59413959412</v>
      </c>
      <c r="G788" s="10">
        <f>IF(T788&gt;0,(G548*H548+G549*H549+G550*H550+G551*H551+G552*H552+G553*H553)/T788,0)</f>
        <v>39050.569452918426</v>
      </c>
      <c r="I788" s="10">
        <f>IF(U788&gt;0,(I548*J548+I549*J549+I550*J550+I551*J551+I552*J552+I553*J553)/U788,0)</f>
        <v>29027.355335968397</v>
      </c>
      <c r="K788" s="10">
        <f>IF(V788&gt;0,(K548*L548+K549*L549+K550*L550+K551*L551+K552*L552+K553*L553)/V788,0)</f>
        <v>29919.567952249774</v>
      </c>
      <c r="M788" s="10">
        <f>IF(W788&gt;0,(M548*N548+M549*N549+M550*N550+M551*N551+M552*N552+M553*N553)/W788,0)</f>
        <v>0</v>
      </c>
      <c r="O788" s="10">
        <f t="shared" si="288"/>
        <v>47423.93965263467</v>
      </c>
      <c r="P788" s="10"/>
      <c r="Q788" s="3" t="s">
        <v>1</v>
      </c>
      <c r="R788" s="10">
        <f>SUM(C548:C553)</f>
        <v>1076</v>
      </c>
      <c r="S788" s="10">
        <f>SUM(E548:E553)</f>
        <v>999</v>
      </c>
      <c r="T788" s="10">
        <f>SUM(G548:G553)</f>
        <v>894</v>
      </c>
      <c r="U788" s="10">
        <f>SUM(I548:I553)</f>
        <v>230</v>
      </c>
      <c r="V788" s="10">
        <f>SUM(K548:K553)</f>
        <v>198</v>
      </c>
      <c r="W788" s="10">
        <f>SUM(M548:M553)</f>
        <v>0</v>
      </c>
      <c r="X788" s="10">
        <f t="shared" si="289"/>
        <v>3397</v>
      </c>
      <c r="Y788" s="32" t="s">
        <v>1</v>
      </c>
    </row>
    <row r="789" spans="1:25" ht="12">
      <c r="A789" s="9"/>
      <c r="B789" s="1" t="s">
        <v>106</v>
      </c>
      <c r="C789" s="10">
        <f>IF(R789&gt;0,(C560*D560+C561*D561+C562*D562+C563*D563+C564*D564+C565*D565)/R789,0)</f>
        <v>49123.443003187866</v>
      </c>
      <c r="E789" s="10">
        <f>IF(S789&gt;0,(E560*F560+E561*F561+E562*F562+E563*F563+E564*F564+E565*F565)/S789,0)</f>
        <v>39613.357624633434</v>
      </c>
      <c r="G789" s="10">
        <f>IF(T789&gt;0,(G560*H560+G561*H561+G562*H562+G563*H563+G564*H564+G565*H565)/T789,0)</f>
        <v>34356.735353535354</v>
      </c>
      <c r="I789" s="10">
        <f>IF(U789&gt;0,(I560*J560+I561*J561+I562*J562+I563*J563+I564*J564+I565*J565)/U789,0)</f>
        <v>24701.399160839163</v>
      </c>
      <c r="K789" s="10">
        <f>IF(V789&gt;0,(K560*L560+K561*L561+K562*L562+K563*L563+K564*L564+K565*L565)/V789,0)</f>
        <v>27347.757575757576</v>
      </c>
      <c r="M789" s="10">
        <f>IF(W789&gt;0,(M560*N560+M561*N561+M562*N562+M563*N563+M564*N564+M565*N565)/W789,0)</f>
        <v>0</v>
      </c>
      <c r="O789" s="10">
        <f t="shared" si="288"/>
        <v>39291.46955729641</v>
      </c>
      <c r="P789" s="10"/>
      <c r="Q789" s="3" t="s">
        <v>1</v>
      </c>
      <c r="R789" s="10">
        <f>SUM(C560:C565)</f>
        <v>827</v>
      </c>
      <c r="S789" s="10">
        <f>SUM(E560:E565)</f>
        <v>620</v>
      </c>
      <c r="T789" s="10">
        <f>SUM(G560:G565)</f>
        <v>720</v>
      </c>
      <c r="U789" s="10">
        <f>SUM(I560:I565)</f>
        <v>325</v>
      </c>
      <c r="V789" s="10">
        <f>SUM(K560:K565)</f>
        <v>3</v>
      </c>
      <c r="W789" s="10">
        <f>SUM(M560:M565)</f>
        <v>0</v>
      </c>
      <c r="X789" s="10">
        <f t="shared" si="289"/>
        <v>2495</v>
      </c>
      <c r="Y789" s="32" t="s">
        <v>1</v>
      </c>
    </row>
    <row r="790" spans="1:25" ht="12">
      <c r="A790" s="9"/>
      <c r="B790" s="1" t="s">
        <v>107</v>
      </c>
      <c r="C790" s="10">
        <f>IF(R790&gt;0,(C572*D572+C573*D573+C574*D574+C575*D575+C576*D576+C577*D577)/R790,0)</f>
        <v>58418.39971463514</v>
      </c>
      <c r="E790" s="10">
        <f>IF(S790&gt;0,(E572*F572+E573*F573+E574*F574+E575*F575+E576*F576+E577*F577)/S790,0)</f>
        <v>43753.41773449513</v>
      </c>
      <c r="G790" s="10">
        <f>IF(T790&gt;0,(G572*H572+G573*H573+G574*H574+G575*H575+G576*H576+G577*H577)/T790,0)</f>
        <v>37011.18056238056</v>
      </c>
      <c r="I790" s="10">
        <f>IF(U790&gt;0,(I572*J572+I573*J573+I574*J574+I575*J575+I576*J576+I577*J577)/U790,0)</f>
        <v>29734.748337028825</v>
      </c>
      <c r="K790" s="10">
        <f>IF(V790&gt;0,(K572*L572+K573*L573+K574*L574+K575*L575+K576*L576+K577*L577)/V790,0)</f>
        <v>30675.553266374794</v>
      </c>
      <c r="M790" s="10">
        <f>IF(W790&gt;0,(M572*N572+M573*N573+M574*N574+M575*N575+M576*N576+M577*N577)/W790,0)</f>
        <v>0</v>
      </c>
      <c r="O790" s="10">
        <f t="shared" si="288"/>
        <v>44680.58183379523</v>
      </c>
      <c r="P790" s="10"/>
      <c r="Q790" s="3" t="s">
        <v>1</v>
      </c>
      <c r="R790" s="10">
        <f>SUM(C572:C577)</f>
        <v>2230</v>
      </c>
      <c r="S790" s="10">
        <f>SUM(E572:E577)</f>
        <v>1951</v>
      </c>
      <c r="T790" s="10">
        <f>SUM(G572:G577)</f>
        <v>1665</v>
      </c>
      <c r="U790" s="10">
        <f>SUM(I572:I577)</f>
        <v>82</v>
      </c>
      <c r="V790" s="10">
        <f>SUM(K572:K577)</f>
        <v>1059</v>
      </c>
      <c r="W790" s="10">
        <f>SUM(M572:M577)</f>
        <v>0</v>
      </c>
      <c r="X790" s="10">
        <f t="shared" si="289"/>
        <v>6987</v>
      </c>
      <c r="Y790" s="32" t="s">
        <v>1</v>
      </c>
    </row>
    <row r="791" spans="1:25" ht="12">
      <c r="A791" s="9"/>
      <c r="B791" s="1" t="s">
        <v>108</v>
      </c>
      <c r="C791" s="10">
        <f>IF(R791&gt;0,(C584*D584+C585*D585+C586*D586+C587*D587+C588*D588+C589*D589)/R791,0)</f>
        <v>50826.34670781893</v>
      </c>
      <c r="E791" s="10">
        <f>IF(S791&gt;0,(E584*F584+E585*F585+E586*F586+E587*F587+E588*F588+E589*F589)/S791,0)</f>
        <v>40696.112172141584</v>
      </c>
      <c r="G791" s="10">
        <f>IF(T791&gt;0,(G584*H584+G585*H585+G586*H586+G587*H587+G588*H588+G589*H589)/T791,0)</f>
        <v>35589.93676283796</v>
      </c>
      <c r="I791" s="10">
        <f>IF(U791&gt;0,(I584*J584+I585*J585+I586*J586+I587*J587+I588*J588+I589*J589)/U791,0)</f>
        <v>28443.93613480341</v>
      </c>
      <c r="K791" s="10">
        <f>IF(V791&gt;0,(K584*L584+K585*L585+K586*L586+K587*L587+K588*L588+K589*L589)/V791,0)</f>
        <v>0</v>
      </c>
      <c r="M791" s="10">
        <f>IF(W791&gt;0,(M584*N584+M585*N585+M586*N586+M587*N587+M588*N588+M589*N589)/W791,0)</f>
        <v>0</v>
      </c>
      <c r="O791" s="10">
        <f t="shared" si="288"/>
        <v>40496.431941818184</v>
      </c>
      <c r="Q791" s="3" t="s">
        <v>1</v>
      </c>
      <c r="R791" s="10">
        <f>SUM(C584:C589)</f>
        <v>972</v>
      </c>
      <c r="S791" s="10">
        <f>SUM(E584:E589)</f>
        <v>714</v>
      </c>
      <c r="T791" s="10">
        <f>SUM(G584:G589)</f>
        <v>1002</v>
      </c>
      <c r="U791" s="10">
        <f>SUM(I584:I589)</f>
        <v>437</v>
      </c>
      <c r="V791" s="10">
        <f>SUM(K584:K589)</f>
        <v>0</v>
      </c>
      <c r="W791" s="10">
        <f>SUM(M584:M589)</f>
        <v>0</v>
      </c>
      <c r="X791" s="10">
        <f t="shared" si="289"/>
        <v>3125</v>
      </c>
      <c r="Y791" s="32" t="s">
        <v>1</v>
      </c>
    </row>
    <row r="792" spans="1:25" ht="12">
      <c r="A792" s="9"/>
      <c r="B792" s="1" t="s">
        <v>109</v>
      </c>
      <c r="C792" s="10">
        <f>IF(R792&gt;0,(C596*D596+C597*D597+C598*D598+C599*D599+C600*D600+C601*D601)/R792,0)</f>
        <v>53980.061119236394</v>
      </c>
      <c r="E792" s="10">
        <f>IF(S792&gt;0,(E596*F596+E597*F597+E598*F598+E599*F599+E600*F600+E601*F601)/S792,0)</f>
        <v>41548.802277072835</v>
      </c>
      <c r="G792" s="10">
        <f>IF(T792&gt;0,(G596*H596+G597*H597+G598*H598+G599*H599+G600*H600+G601*H601)/T792,0)</f>
        <v>34854.21370194733</v>
      </c>
      <c r="I792" s="10">
        <f>IF(U792&gt;0,(I596*J596+I597*J597+I598*J598+I599*J599+I600*J600+I601*J601)/U792,0)</f>
        <v>24851.045454545456</v>
      </c>
      <c r="K792" s="10">
        <f>IF(V792&gt;0,(K596*L596+K597*L597+K598*L598+K599*L599+K600*L600+K601*L601)/V792,0)</f>
        <v>31819.11931818182</v>
      </c>
      <c r="M792" s="10">
        <f>IF(W792&gt;0,(M596*N596+M597*N597+M598*N598+M599*N599+M600*N600+M601*N601)/W792,0)</f>
        <v>0</v>
      </c>
      <c r="O792" s="10">
        <f t="shared" si="288"/>
        <v>42229.99133955109</v>
      </c>
      <c r="P792" s="10"/>
      <c r="Q792" s="3" t="s">
        <v>1</v>
      </c>
      <c r="R792" s="10">
        <f>SUM(C596:C601)</f>
        <v>1181</v>
      </c>
      <c r="S792" s="10">
        <f>SUM(E596:E601)</f>
        <v>1046</v>
      </c>
      <c r="T792" s="10">
        <f>SUM(G596:G601)</f>
        <v>901</v>
      </c>
      <c r="U792" s="10">
        <f>SUM(I596:I601)</f>
        <v>308</v>
      </c>
      <c r="V792" s="10">
        <f>SUM(K596:K601)</f>
        <v>112</v>
      </c>
      <c r="W792" s="10">
        <f>SUM(M596:M601)</f>
        <v>0</v>
      </c>
      <c r="X792" s="10">
        <f t="shared" si="289"/>
        <v>3548</v>
      </c>
      <c r="Y792" s="32" t="s">
        <v>1</v>
      </c>
    </row>
    <row r="793" spans="1:25" ht="12">
      <c r="A793" s="9"/>
      <c r="B793" s="1" t="s">
        <v>110</v>
      </c>
      <c r="C793" s="10">
        <f>IF(R793&gt;0,(C608*D608+C609*D609+C610*D610+C611*D611+C612*D612+C613*D613)/R793,0)</f>
        <v>52213.77650204467</v>
      </c>
      <c r="E793" s="10">
        <f>IF(S793&gt;0,(E608*F608+E609*F609+E610*F610+E611*F611+E612*F612+E613*F613)/S793,0)</f>
        <v>41963.621927428794</v>
      </c>
      <c r="G793" s="10">
        <f>IF(T793&gt;0,(G608*H608+G609*H609+G610*H610+G611*H611+G612*H612+G613*H613)/T793,0)</f>
        <v>33555.532778598645</v>
      </c>
      <c r="I793" s="10">
        <f>IF(U793&gt;0,(I608*J608+I609*J609+I610*J610+I611*J611+I612*J612+I613*J613)/U793,0)</f>
        <v>24694.682062561096</v>
      </c>
      <c r="K793" s="10">
        <f>IF(V793&gt;0,(K608*L608+K609*L609+K610*L610+K611*L611+K612*L612+K613*L613)/V793,0)</f>
        <v>34842.26623376623</v>
      </c>
      <c r="M793" s="10">
        <f>IF(W793&gt;0,(M608*N608+M609*N609+M610*N610+M611*N611+M612*N612+M613*N613)/W793,0)</f>
        <v>0</v>
      </c>
      <c r="O793" s="10">
        <f t="shared" si="288"/>
        <v>42282.65363105686</v>
      </c>
      <c r="P793" s="10"/>
      <c r="Q793" s="3" t="s">
        <v>1</v>
      </c>
      <c r="R793" s="10">
        <f>SUM(C608:C613)</f>
        <v>1734</v>
      </c>
      <c r="S793" s="10">
        <f>SUM(E608:E613)</f>
        <v>1165</v>
      </c>
      <c r="T793" s="10">
        <f>SUM(G608:G613)</f>
        <v>1169</v>
      </c>
      <c r="U793" s="10">
        <f>SUM(I608:I613)</f>
        <v>372</v>
      </c>
      <c r="V793" s="10">
        <f>SUM(K608:K613)</f>
        <v>14</v>
      </c>
      <c r="W793" s="10">
        <f>SUM(M608:M613)</f>
        <v>0</v>
      </c>
      <c r="X793" s="10">
        <f t="shared" si="289"/>
        <v>4454</v>
      </c>
      <c r="Y793" s="32" t="s">
        <v>1</v>
      </c>
    </row>
    <row r="794" spans="1:25" ht="12">
      <c r="A794" s="9"/>
      <c r="B794" s="1" t="s">
        <v>111</v>
      </c>
      <c r="C794" s="10">
        <f>IF(R794&gt;0,(C620*D620+C621*D621+C622*D622+C623*D623+C624*D624+C625*D625)/R794,0)</f>
        <v>57938.78188626258</v>
      </c>
      <c r="E794" s="10">
        <f>IF(S794&gt;0,(E620*F620+E621*F621+E622*F622+E623*F623+E624*F624+E625*F625)/S794,0)</f>
        <v>42140.499538319484</v>
      </c>
      <c r="G794" s="10">
        <f>IF(T794&gt;0,(G620*H620+G621*H621+G622*H622+G623*H623+G624*H624+G625*H625)/T794,0)</f>
        <v>36132.19119496855</v>
      </c>
      <c r="I794" s="10">
        <f>IF(U794&gt;0,(I620*J620+I621*J621+I622*J622+I623*J623+I624*J624+I625*J625)/U794,0)</f>
        <v>26508.085137085138</v>
      </c>
      <c r="K794" s="10">
        <f>IF(V794&gt;0,(K620*L620+K621*L621+K622*L622+K623*L623+K624*L624+K625*L625)/V794,0)</f>
        <v>27006.571611253195</v>
      </c>
      <c r="M794" s="10">
        <f>IF(W794&gt;0,(M620*N620+M621*N621+M622*N622+M623*N623+M624*N624+M625*N625)/W794,0)</f>
        <v>0</v>
      </c>
      <c r="O794" s="10">
        <f t="shared" si="288"/>
        <v>44253.63455695163</v>
      </c>
      <c r="P794" s="10"/>
      <c r="Q794" s="3" t="s">
        <v>1</v>
      </c>
      <c r="R794" s="10">
        <f>SUM(C620:C625)</f>
        <v>4273</v>
      </c>
      <c r="S794" s="10">
        <f>SUM(E620:E625)</f>
        <v>3249</v>
      </c>
      <c r="T794" s="10">
        <f>SUM(G620:G625)</f>
        <v>3180</v>
      </c>
      <c r="U794" s="10">
        <f>SUM(I620:I625)</f>
        <v>693</v>
      </c>
      <c r="V794" s="10">
        <f>SUM(K620:K625)</f>
        <v>782</v>
      </c>
      <c r="W794" s="10">
        <f>SUM(M620:M625)</f>
        <v>0</v>
      </c>
      <c r="X794" s="10">
        <f t="shared" si="289"/>
        <v>12177</v>
      </c>
      <c r="Y794" s="32" t="s">
        <v>1</v>
      </c>
    </row>
    <row r="795" spans="1:25" ht="12">
      <c r="A795" s="9"/>
      <c r="B795" s="1" t="s">
        <v>112</v>
      </c>
      <c r="C795" s="10">
        <f>IF(R795&gt;0,(C632*D632+C633*D633+C634*D634+C635*D635+C636*D636+C637*D637)/R795,0)</f>
        <v>61725.72649024633</v>
      </c>
      <c r="E795" s="10">
        <f>IF(S795&gt;0,(E632*F632+E633*F633+E634*F634+E635*F635+E636*F636+E637*F637)/S795,0)</f>
        <v>46262.31268123731</v>
      </c>
      <c r="G795" s="10">
        <f>IF(T795&gt;0,(G632*H632+G633*H633+G634*H634+G635*H635+G636*H636+G637*H637)/T795,0)</f>
        <v>37807.543851081464</v>
      </c>
      <c r="I795" s="10">
        <f>IF(U795&gt;0,(I632*J632+I633*J633+I634*J634+I635*J635+I636*J636+I637*J637)/U795,0)</f>
        <v>29283.03479973776</v>
      </c>
      <c r="K795" s="10">
        <f>IF(V795&gt;0,(K632*L632+K633*L633+K634*L634+K635*L635+K636*L636+K637*L637)/V795,0)</f>
        <v>31954.754723376624</v>
      </c>
      <c r="M795" s="10">
        <f>IF(W795&gt;0,(M632*N632+M633*N633+M634*N634+M635*N635+M636*N636+M637*N637)/W795,0)</f>
        <v>0</v>
      </c>
      <c r="O795" s="10">
        <f t="shared" si="288"/>
        <v>48394.478976327635</v>
      </c>
      <c r="P795" s="10"/>
      <c r="Q795" s="3" t="s">
        <v>1</v>
      </c>
      <c r="R795" s="10">
        <f>SUM(C632:C637)</f>
        <v>2373</v>
      </c>
      <c r="S795" s="10">
        <f>SUM(E632:E637)</f>
        <v>2238</v>
      </c>
      <c r="T795" s="10">
        <f>SUM(G632:G637)</f>
        <v>1656</v>
      </c>
      <c r="U795" s="10">
        <f>SUM(I632:I637)</f>
        <v>416</v>
      </c>
      <c r="V795" s="10">
        <f>SUM(K632:K637)</f>
        <v>84</v>
      </c>
      <c r="W795" s="10">
        <f>SUM(M632:M637)</f>
        <v>0</v>
      </c>
      <c r="X795" s="10">
        <f t="shared" si="289"/>
        <v>6767</v>
      </c>
      <c r="Y795" s="32" t="s">
        <v>1</v>
      </c>
    </row>
    <row r="796" spans="1:25" ht="12">
      <c r="A796" s="9"/>
      <c r="B796" s="1" t="s">
        <v>113</v>
      </c>
      <c r="C796" s="10">
        <f>IF(R796&gt;0,(C644*D644+C645*D645+C646*D646+C647*D647+C648*D648+C649*D649)/R796,0)</f>
        <v>45738.222040095825</v>
      </c>
      <c r="E796" s="10">
        <f>IF(S796&gt;0,(E644*F644+E645*F645+E646*F646+E647*F647+E648*F648+E649*F649)/S796,0)</f>
        <v>36580.62085380835</v>
      </c>
      <c r="G796" s="10">
        <f>IF(T796&gt;0,(G644*H644+G645*H645+G646*H646+G647*H647+G648*H648+G649*H649)/T796,0)</f>
        <v>30279.64396375329</v>
      </c>
      <c r="I796" s="10">
        <f>IF(U796&gt;0,(I644*J644+I645*J645+I646*J646+I647*J647+I648*J648+I649*J649)/U796,0)</f>
        <v>23465.845403184387</v>
      </c>
      <c r="K796" s="10">
        <f>IF(V796&gt;0,(K644*L644+K645*L645+K646*L646+K647*L647+K648*L648+K649*L649)/V796,0)</f>
        <v>22366.80681818182</v>
      </c>
      <c r="M796" s="10">
        <f>IF(W796&gt;0,(M644*N644+M645*N645+M646*N646+M647*N647+M648*N648+M649*N649)/W796,0)</f>
        <v>0</v>
      </c>
      <c r="O796" s="10">
        <f t="shared" si="288"/>
        <v>36484.689168638055</v>
      </c>
      <c r="P796" s="10"/>
      <c r="Q796" s="3" t="s">
        <v>1</v>
      </c>
      <c r="R796" s="10">
        <f>SUM(C644:C649)</f>
        <v>721</v>
      </c>
      <c r="S796" s="10">
        <f>SUM(E644:E649)</f>
        <v>592</v>
      </c>
      <c r="T796" s="10">
        <f>SUM(G644:G649)</f>
        <v>622</v>
      </c>
      <c r="U796" s="10">
        <f>SUM(I644:I649)</f>
        <v>177</v>
      </c>
      <c r="V796" s="10">
        <f>SUM(K644:K649)</f>
        <v>40</v>
      </c>
      <c r="W796" s="10">
        <f>SUM(M644:M649)</f>
        <v>0</v>
      </c>
      <c r="X796" s="10">
        <f t="shared" si="289"/>
        <v>2152</v>
      </c>
      <c r="Y796" s="32" t="s">
        <v>1</v>
      </c>
    </row>
    <row r="797" spans="1:17" ht="12">
      <c r="A797" s="9"/>
      <c r="Q797" s="3" t="s">
        <v>1</v>
      </c>
    </row>
    <row r="798" spans="1:25" ht="12">
      <c r="A798" s="9"/>
      <c r="B798" s="17" t="s">
        <v>38</v>
      </c>
      <c r="C798" s="17" t="s">
        <v>38</v>
      </c>
      <c r="D798" s="17" t="s">
        <v>38</v>
      </c>
      <c r="E798" s="17" t="s">
        <v>38</v>
      </c>
      <c r="F798" s="17" t="s">
        <v>38</v>
      </c>
      <c r="G798" s="17" t="s">
        <v>38</v>
      </c>
      <c r="H798" s="17" t="s">
        <v>38</v>
      </c>
      <c r="I798" s="17" t="s">
        <v>38</v>
      </c>
      <c r="J798" s="17" t="s">
        <v>38</v>
      </c>
      <c r="K798" s="17" t="s">
        <v>38</v>
      </c>
      <c r="L798" s="17" t="s">
        <v>38</v>
      </c>
      <c r="M798" s="17" t="s">
        <v>38</v>
      </c>
      <c r="N798" s="17" t="s">
        <v>38</v>
      </c>
      <c r="O798" s="17" t="s">
        <v>38</v>
      </c>
      <c r="P798" s="17" t="s">
        <v>38</v>
      </c>
      <c r="Q798" s="3" t="s">
        <v>1</v>
      </c>
      <c r="Y798" s="32" t="s">
        <v>1</v>
      </c>
    </row>
    <row r="799" spans="1:25" ht="12">
      <c r="A799" s="9"/>
      <c r="Q799" s="3" t="s">
        <v>1</v>
      </c>
      <c r="R799" s="10">
        <f aca="true" t="shared" si="290" ref="R799:X799">SUM(R782:R796)</f>
        <v>25033</v>
      </c>
      <c r="S799" s="10">
        <f t="shared" si="290"/>
        <v>20880</v>
      </c>
      <c r="T799" s="10">
        <f t="shared" si="290"/>
        <v>20180</v>
      </c>
      <c r="U799" s="10">
        <f t="shared" si="290"/>
        <v>5414</v>
      </c>
      <c r="V799" s="10">
        <f t="shared" si="290"/>
        <v>2480</v>
      </c>
      <c r="W799" s="10">
        <f t="shared" si="290"/>
        <v>0</v>
      </c>
      <c r="X799" s="10">
        <f t="shared" si="290"/>
        <v>73987</v>
      </c>
      <c r="Y799" s="32" t="s">
        <v>1</v>
      </c>
    </row>
    <row r="800" spans="1:20" ht="12">
      <c r="A800" s="9"/>
      <c r="Q800" s="3" t="s">
        <v>1</v>
      </c>
      <c r="T800" s="1" t="s">
        <v>136</v>
      </c>
    </row>
    <row r="801" spans="1:20" ht="12">
      <c r="A801" s="27" t="s">
        <v>151</v>
      </c>
      <c r="Q801" s="3" t="s">
        <v>1</v>
      </c>
      <c r="T801" s="1" t="s">
        <v>129</v>
      </c>
    </row>
    <row r="802" spans="1:20" ht="12">
      <c r="A802" s="9"/>
      <c r="B802" s="1" t="s">
        <v>152</v>
      </c>
      <c r="Q802" s="3" t="s">
        <v>1</v>
      </c>
      <c r="T802" s="1" t="s">
        <v>140</v>
      </c>
    </row>
    <row r="803" spans="1:20" ht="12">
      <c r="A803" s="9"/>
      <c r="Q803" s="3" t="s">
        <v>1</v>
      </c>
      <c r="T803" s="1" t="s">
        <v>50</v>
      </c>
    </row>
    <row r="804" spans="1:20" ht="12">
      <c r="A804" s="9"/>
      <c r="B804" s="1" t="s">
        <v>143</v>
      </c>
      <c r="Q804" s="3" t="s">
        <v>1</v>
      </c>
      <c r="T804" s="1" t="s">
        <v>141</v>
      </c>
    </row>
    <row r="805" spans="1:20" ht="12">
      <c r="A805" s="9"/>
      <c r="B805" s="1" t="s">
        <v>153</v>
      </c>
      <c r="Q805" s="3" t="s">
        <v>1</v>
      </c>
      <c r="T805" s="1" t="s">
        <v>54</v>
      </c>
    </row>
    <row r="806" spans="1:20" ht="12">
      <c r="A806" s="9"/>
      <c r="B806" s="1" t="s">
        <v>68</v>
      </c>
      <c r="Q806" s="3" t="s">
        <v>1</v>
      </c>
      <c r="T806" s="1" t="s">
        <v>135</v>
      </c>
    </row>
    <row r="807" spans="1:20" ht="12">
      <c r="A807" s="9"/>
      <c r="B807" s="1" t="s">
        <v>70</v>
      </c>
      <c r="Q807" s="3" t="s">
        <v>1</v>
      </c>
      <c r="T807" s="1" t="s">
        <v>133</v>
      </c>
    </row>
    <row r="809" spans="1:20" ht="12">
      <c r="A809" s="9"/>
      <c r="B809" s="17" t="s">
        <v>38</v>
      </c>
      <c r="C809" s="17" t="s">
        <v>38</v>
      </c>
      <c r="D809" s="17" t="s">
        <v>38</v>
      </c>
      <c r="E809" s="17" t="s">
        <v>38</v>
      </c>
      <c r="F809" s="17" t="s">
        <v>38</v>
      </c>
      <c r="G809" s="17" t="s">
        <v>38</v>
      </c>
      <c r="H809" s="17" t="s">
        <v>38</v>
      </c>
      <c r="I809" s="17" t="s">
        <v>38</v>
      </c>
      <c r="J809" s="17" t="s">
        <v>38</v>
      </c>
      <c r="K809" s="17" t="s">
        <v>38</v>
      </c>
      <c r="L809" s="17" t="s">
        <v>38</v>
      </c>
      <c r="M809" s="17" t="s">
        <v>38</v>
      </c>
      <c r="N809" s="17" t="s">
        <v>38</v>
      </c>
      <c r="O809" s="17" t="s">
        <v>38</v>
      </c>
      <c r="P809" s="17" t="s">
        <v>38</v>
      </c>
      <c r="Q809" s="3" t="s">
        <v>1</v>
      </c>
      <c r="T809" s="1" t="s">
        <v>128</v>
      </c>
    </row>
    <row r="810" spans="1:20" ht="12">
      <c r="A810" s="9"/>
      <c r="C810" s="14" t="s">
        <v>145</v>
      </c>
      <c r="E810" s="14" t="s">
        <v>17</v>
      </c>
      <c r="G810" s="14" t="s">
        <v>18</v>
      </c>
      <c r="I810" s="14" t="s">
        <v>19</v>
      </c>
      <c r="K810" s="14" t="s">
        <v>146</v>
      </c>
      <c r="M810" s="14" t="s">
        <v>147</v>
      </c>
      <c r="O810" s="1" t="s">
        <v>148</v>
      </c>
      <c r="Q810" s="3" t="s">
        <v>1</v>
      </c>
      <c r="T810" s="1" t="s">
        <v>58</v>
      </c>
    </row>
    <row r="811" spans="1:17" ht="12">
      <c r="A811" s="9"/>
      <c r="C811" s="4" t="s">
        <v>59</v>
      </c>
      <c r="D811" s="1" t="s">
        <v>96</v>
      </c>
      <c r="E811" s="4" t="s">
        <v>59</v>
      </c>
      <c r="F811" s="1" t="s">
        <v>96</v>
      </c>
      <c r="G811" s="4" t="s">
        <v>59</v>
      </c>
      <c r="H811" s="1" t="s">
        <v>96</v>
      </c>
      <c r="I811" s="4" t="s">
        <v>59</v>
      </c>
      <c r="J811" s="1" t="s">
        <v>96</v>
      </c>
      <c r="K811" s="4" t="s">
        <v>59</v>
      </c>
      <c r="L811" s="1" t="s">
        <v>96</v>
      </c>
      <c r="M811" s="4" t="s">
        <v>59</v>
      </c>
      <c r="N811" s="1" t="s">
        <v>96</v>
      </c>
      <c r="O811" s="4" t="s">
        <v>59</v>
      </c>
      <c r="P811" s="1" t="s">
        <v>96</v>
      </c>
      <c r="Q811" s="3" t="s">
        <v>1</v>
      </c>
    </row>
    <row r="812" spans="1:17" ht="12">
      <c r="A812" s="9"/>
      <c r="C812" s="13" t="s">
        <v>97</v>
      </c>
      <c r="D812" s="12" t="s">
        <v>84</v>
      </c>
      <c r="E812" s="13" t="s">
        <v>97</v>
      </c>
      <c r="F812" s="12" t="s">
        <v>84</v>
      </c>
      <c r="G812" s="13" t="s">
        <v>97</v>
      </c>
      <c r="H812" s="12" t="s">
        <v>84</v>
      </c>
      <c r="I812" s="13" t="s">
        <v>97</v>
      </c>
      <c r="J812" s="12" t="s">
        <v>84</v>
      </c>
      <c r="K812" s="13" t="s">
        <v>97</v>
      </c>
      <c r="L812" s="12" t="s">
        <v>84</v>
      </c>
      <c r="M812" s="13" t="s">
        <v>97</v>
      </c>
      <c r="N812" s="12" t="s">
        <v>84</v>
      </c>
      <c r="O812" s="13" t="s">
        <v>97</v>
      </c>
      <c r="P812" s="12" t="s">
        <v>84</v>
      </c>
      <c r="Q812" s="3" t="s">
        <v>1</v>
      </c>
    </row>
    <row r="813" spans="1:17" ht="12">
      <c r="A813" s="9"/>
      <c r="B813" s="17" t="s">
        <v>38</v>
      </c>
      <c r="C813" s="17" t="s">
        <v>38</v>
      </c>
      <c r="D813" s="17" t="s">
        <v>38</v>
      </c>
      <c r="E813" s="17" t="s">
        <v>38</v>
      </c>
      <c r="F813" s="17" t="s">
        <v>38</v>
      </c>
      <c r="G813" s="17" t="s">
        <v>38</v>
      </c>
      <c r="H813" s="17" t="s">
        <v>38</v>
      </c>
      <c r="I813" s="17" t="s">
        <v>38</v>
      </c>
      <c r="J813" s="17" t="s">
        <v>38</v>
      </c>
      <c r="K813" s="17" t="s">
        <v>38</v>
      </c>
      <c r="L813" s="17" t="s">
        <v>38</v>
      </c>
      <c r="M813" s="17" t="s">
        <v>38</v>
      </c>
      <c r="N813" s="17" t="s">
        <v>38</v>
      </c>
      <c r="O813" s="17" t="s">
        <v>38</v>
      </c>
      <c r="P813" s="17" t="s">
        <v>38</v>
      </c>
      <c r="Q813" s="3" t="s">
        <v>1</v>
      </c>
    </row>
    <row r="814" spans="1:17" ht="12">
      <c r="A814" s="9"/>
      <c r="Q814" s="3" t="s">
        <v>1</v>
      </c>
    </row>
    <row r="815" spans="1:19" ht="12">
      <c r="A815" s="9"/>
      <c r="B815" s="1" t="s">
        <v>98</v>
      </c>
      <c r="C815" s="28">
        <f>(C476*D476+C488*D488+C500*D500+C512*D512+C524*D524+C536*D536+C548*D548+C560*D560+C572*D572+C584*D584+C596*D596+C608*D608+C620*D620+C632*D632+C644*D644)/(C476+C488+C500+C512+C524+C536+C548+C560+C572+C584+C596+C608+C620+C632+C644)</f>
        <v>61077.251671516344</v>
      </c>
      <c r="D815" s="28"/>
      <c r="E815" s="28">
        <f>(E476*F476+E488*F488+E500*F500+E512*F512+E524*F524+E536*F536+E548*F548+E560*F560+E572*F572+E584*F584+E596*F596+E608*F608+E620*F620+E632*F632+E644*F644)/(E476+E488+E500+E512+E524+E536+E548+E560+E572+E584+E596+E608+E620+E632+E644)</f>
        <v>43758.14663321002</v>
      </c>
      <c r="F815" s="28"/>
      <c r="G815" s="28">
        <f>(G476*H476+G488*H488+G500*H500+G512*H512+G524*H524+G536*H536+G548*H548+G560*H560+G572*H572+G584*H584+G596*H596+G608*H608+G620*H620+G632*H632+G644*H644)/(G476+G488+G500+G512+G524+G536+G548+G560+G572+G584+G596+G608+G620+G632+G644)</f>
        <v>37816.804259228695</v>
      </c>
      <c r="H815" s="28"/>
      <c r="I815" s="28">
        <f>(I476*J476+I488*J488+I500*J500+I512*J512+I524*J524+I536*J536+I548*J548+I560*J560+I572*J572+I584*J584+I596*J596+I608*J608+I620*J620+I632*J632+I644*J644)/(I476+I488+I500+I512+I524+I536+I548+I560+I572+I584+I596+I608+I620+I632+I644)</f>
        <v>27717.00577935554</v>
      </c>
      <c r="J815" s="28"/>
      <c r="K815" s="28">
        <f>(K476*L476+K488*L488+K500*L500+K512*L512+K524*L524+K536*L536+K548*L548+K560*L560+K572*L572+K584*L584+K596*L596+K608*L608+K620*L620+K632*L632+K644*L644)/(K476+K488+K500+K512+K524+K536+K548+K560+K572+K584+K596+K608+K620+K632+K644)</f>
        <v>30746.078242102212</v>
      </c>
      <c r="L815" s="28"/>
      <c r="M815" s="28" t="e">
        <f>IF(R834&gt;0,(M476*N476+M488*N488+M500*N500+M512*N512+M524*N524+M536*N536+M548*N548+M560*N560+M572*N572+M584*N584+M596*N596+M608*N608+M620*N620+M632*N632+M644*N644)/R834,NA())</f>
        <v>#N/A</v>
      </c>
      <c r="N815" s="28"/>
      <c r="O815" s="28">
        <f>(O476*P476+O488*P488+O500*P500+O512*P512+O524*P524+O536*P536+O548*P548+O560*P560+O572*P572+O584*P584+O596*P596+O608*P608+O620*P620+O632*P632+O644*P644)/(O476+O488+O500+O512+O524+O536+O548+O560+O572+O584+O596+O608+O620+O632+O644)</f>
        <v>48341.34688495458</v>
      </c>
      <c r="P815" s="28"/>
      <c r="Q815" s="3" t="s">
        <v>1</v>
      </c>
      <c r="S815" s="28"/>
    </row>
    <row r="816" spans="1:20" ht="12">
      <c r="A816" s="9"/>
      <c r="Q816" s="3" t="s">
        <v>1</v>
      </c>
      <c r="R816" s="1" t="s">
        <v>57</v>
      </c>
      <c r="S816" s="21">
        <v>45544.8592529836</v>
      </c>
      <c r="T816" s="33">
        <f aca="true" t="shared" si="291" ref="T816:T830">(S816/$S$821)</f>
        <v>1.1373105597623745</v>
      </c>
    </row>
    <row r="817" spans="1:20" ht="12">
      <c r="A817" s="9"/>
      <c r="B817" s="1" t="s">
        <v>99</v>
      </c>
      <c r="C817" s="10">
        <f>D476</f>
        <v>56156.2609375</v>
      </c>
      <c r="D817" s="10"/>
      <c r="E817" s="10">
        <f>F476</f>
        <v>42161.90777576854</v>
      </c>
      <c r="F817" s="10"/>
      <c r="G817" s="10">
        <f>H476</f>
        <v>35817.51894647408</v>
      </c>
      <c r="H817" s="10"/>
      <c r="I817" s="10">
        <f>J476</f>
        <v>24172.351515151517</v>
      </c>
      <c r="J817" s="10"/>
      <c r="K817" s="10">
        <f>L476</f>
        <v>27719.332015810276</v>
      </c>
      <c r="M817" s="10">
        <f>N476</f>
        <v>0</v>
      </c>
      <c r="O817" s="10">
        <f>P476</f>
        <v>43803.38933968223</v>
      </c>
      <c r="Q817" s="3" t="s">
        <v>1</v>
      </c>
      <c r="R817" s="1" t="s">
        <v>47</v>
      </c>
      <c r="S817" s="21">
        <v>42588.0234064786</v>
      </c>
      <c r="T817" s="33">
        <f t="shared" si="291"/>
        <v>1.0634747704577066</v>
      </c>
    </row>
    <row r="818" spans="1:20" ht="12">
      <c r="A818" s="9"/>
      <c r="B818" s="1" t="s">
        <v>100</v>
      </c>
      <c r="C818" s="10">
        <f>D488</f>
        <v>54733.587737843554</v>
      </c>
      <c r="D818" s="10"/>
      <c r="E818" s="10">
        <f>F488</f>
        <v>41897.033687125055</v>
      </c>
      <c r="F818" s="10"/>
      <c r="G818" s="10">
        <f>H488</f>
        <v>36788.596054888505</v>
      </c>
      <c r="H818" s="10"/>
      <c r="I818" s="10">
        <f>J488</f>
        <v>23256.42105263158</v>
      </c>
      <c r="J818" s="10"/>
      <c r="K818" s="10">
        <f>L488</f>
        <v>16551</v>
      </c>
      <c r="M818" s="10">
        <f>N488</f>
        <v>0</v>
      </c>
      <c r="N818" s="10"/>
      <c r="O818" s="10">
        <f>P488</f>
        <v>43334.17330264672</v>
      </c>
      <c r="Q818" s="3" t="s">
        <v>1</v>
      </c>
      <c r="R818" s="1" t="s">
        <v>50</v>
      </c>
      <c r="S818" s="21">
        <v>42262.4015860735</v>
      </c>
      <c r="T818" s="33">
        <f t="shared" si="291"/>
        <v>1.055343597348164</v>
      </c>
    </row>
    <row r="819" spans="1:20" ht="12">
      <c r="A819" s="9"/>
      <c r="B819" s="1" t="s">
        <v>101</v>
      </c>
      <c r="C819" s="10">
        <f>D500</f>
        <v>57294.30215598277</v>
      </c>
      <c r="D819" s="10"/>
      <c r="E819" s="10">
        <f>F500</f>
        <v>40338.63105400541</v>
      </c>
      <c r="F819" s="10"/>
      <c r="G819" s="10">
        <f>H500</f>
        <v>37413.77548767023</v>
      </c>
      <c r="H819" s="10"/>
      <c r="I819" s="10">
        <f>J500</f>
        <v>31336.9318181818</v>
      </c>
      <c r="J819" s="10"/>
      <c r="K819" s="10">
        <f>L500</f>
        <v>0</v>
      </c>
      <c r="M819" s="10">
        <f>N500</f>
        <v>0</v>
      </c>
      <c r="N819" s="10"/>
      <c r="O819" s="10">
        <f>P500</f>
        <v>47180.24971909804</v>
      </c>
      <c r="Q819" s="3" t="s">
        <v>1</v>
      </c>
      <c r="R819" s="1" t="s">
        <v>56</v>
      </c>
      <c r="S819" s="21">
        <v>41401.5019927222</v>
      </c>
      <c r="T819" s="33">
        <f t="shared" si="291"/>
        <v>1.0338458868606861</v>
      </c>
    </row>
    <row r="820" spans="1:20" ht="12">
      <c r="A820" s="9"/>
      <c r="B820" s="1" t="s">
        <v>102</v>
      </c>
      <c r="C820" s="10">
        <f>D512</f>
        <v>60257</v>
      </c>
      <c r="D820" s="10"/>
      <c r="E820" s="10">
        <f>F512</f>
        <v>42866</v>
      </c>
      <c r="F820" s="10"/>
      <c r="G820" s="10">
        <f>H512</f>
        <v>37185</v>
      </c>
      <c r="H820" s="10"/>
      <c r="I820" s="10">
        <f>J512</f>
        <v>34752</v>
      </c>
      <c r="J820" s="10"/>
      <c r="K820" s="10">
        <f>L512</f>
        <v>0</v>
      </c>
      <c r="M820" s="10">
        <f>N512</f>
        <v>0</v>
      </c>
      <c r="N820" s="10"/>
      <c r="O820" s="10">
        <f>P512</f>
        <v>47614.81884057971</v>
      </c>
      <c r="Q820" s="3" t="s">
        <v>1</v>
      </c>
      <c r="R820" s="1" t="s">
        <v>43</v>
      </c>
      <c r="S820" s="21">
        <v>41215.6252533594</v>
      </c>
      <c r="T820" s="33">
        <f t="shared" si="291"/>
        <v>1.0292043184826334</v>
      </c>
    </row>
    <row r="821" spans="1:20" ht="12">
      <c r="A821" s="9"/>
      <c r="B821" s="1" t="s">
        <v>103</v>
      </c>
      <c r="C821" s="10">
        <f>D524</f>
        <v>61486.25662878786</v>
      </c>
      <c r="D821" s="10"/>
      <c r="E821" s="10">
        <f>F524</f>
        <v>45797.06515518383</v>
      </c>
      <c r="F821" s="10"/>
      <c r="G821" s="10">
        <f>H524</f>
        <v>40166.77724262489</v>
      </c>
      <c r="H821" s="10"/>
      <c r="I821" s="10">
        <f>J524</f>
        <v>32800</v>
      </c>
      <c r="J821" s="10"/>
      <c r="K821" s="10">
        <f>L524</f>
        <v>0</v>
      </c>
      <c r="M821" s="10">
        <f>N524</f>
        <v>0</v>
      </c>
      <c r="O821" s="10">
        <f>P524</f>
        <v>50601.63151515151</v>
      </c>
      <c r="Q821" s="3" t="s">
        <v>1</v>
      </c>
      <c r="S821" s="21">
        <v>40046.1060191858</v>
      </c>
      <c r="T821" s="33">
        <f t="shared" si="291"/>
        <v>1</v>
      </c>
    </row>
    <row r="822" spans="1:20" ht="12">
      <c r="A822" s="9"/>
      <c r="B822" s="1" t="s">
        <v>104</v>
      </c>
      <c r="C822" s="10">
        <f>D536</f>
        <v>60129</v>
      </c>
      <c r="D822" s="10"/>
      <c r="E822" s="10">
        <f>F536</f>
        <v>44587</v>
      </c>
      <c r="F822" s="10"/>
      <c r="G822" s="10">
        <f>H536</f>
        <v>38652</v>
      </c>
      <c r="H822" s="10"/>
      <c r="I822" s="10">
        <f>J536</f>
        <v>26061</v>
      </c>
      <c r="J822" s="10"/>
      <c r="K822" s="10">
        <f>L536</f>
        <v>0</v>
      </c>
      <c r="M822" s="10">
        <f>N536</f>
        <v>0</v>
      </c>
      <c r="O822" s="10">
        <f>P536</f>
        <v>46046.14957983193</v>
      </c>
      <c r="Q822" s="3" t="s">
        <v>1</v>
      </c>
      <c r="R822" s="1" t="s">
        <v>55</v>
      </c>
      <c r="S822" s="21">
        <v>39346.8134012539</v>
      </c>
      <c r="T822" s="33">
        <f t="shared" si="291"/>
        <v>0.9825378123506722</v>
      </c>
    </row>
    <row r="823" spans="1:20" ht="12">
      <c r="A823" s="9"/>
      <c r="B823" s="1" t="s">
        <v>105</v>
      </c>
      <c r="C823" s="10">
        <f>D548</f>
        <v>69015.29942548159</v>
      </c>
      <c r="D823" s="10"/>
      <c r="E823" s="10">
        <f>F548</f>
        <v>48349.8</v>
      </c>
      <c r="F823" s="10"/>
      <c r="G823" s="10">
        <f>H548</f>
        <v>40320.34856855851</v>
      </c>
      <c r="H823" s="10"/>
      <c r="I823" s="10">
        <f>J548</f>
        <v>27634.76081200353</v>
      </c>
      <c r="J823" s="10"/>
      <c r="K823" s="10">
        <f>L548</f>
        <v>31250.15625</v>
      </c>
      <c r="M823" s="10">
        <f>N548</f>
        <v>0</v>
      </c>
      <c r="N823" s="10"/>
      <c r="O823" s="10">
        <f>P548</f>
        <v>53394.22143060701</v>
      </c>
      <c r="Q823" s="3" t="s">
        <v>1</v>
      </c>
      <c r="R823" s="1" t="s">
        <v>45</v>
      </c>
      <c r="S823" s="21">
        <v>38714.3444734018</v>
      </c>
      <c r="T823" s="33">
        <f t="shared" si="291"/>
        <v>0.9667442935613774</v>
      </c>
    </row>
    <row r="824" spans="1:20" ht="12">
      <c r="A824" s="9"/>
      <c r="B824" s="1" t="s">
        <v>106</v>
      </c>
      <c r="C824" s="21">
        <f>D560</f>
        <v>52111.79090909091</v>
      </c>
      <c r="E824" s="21">
        <f>F560</f>
        <v>42272.807234650165</v>
      </c>
      <c r="G824" s="21">
        <f>H560</f>
        <v>37606.40171990172</v>
      </c>
      <c r="I824" s="21">
        <f>J560</f>
        <v>25030.371717171718</v>
      </c>
      <c r="K824" s="21">
        <f>L560</f>
        <v>23311.636363636364</v>
      </c>
      <c r="M824" s="10">
        <f>N560</f>
        <v>0</v>
      </c>
      <c r="O824" s="21">
        <f>P560</f>
        <v>44150.36800436801</v>
      </c>
      <c r="Q824" s="3" t="s">
        <v>1</v>
      </c>
      <c r="R824" s="1" t="s">
        <v>44</v>
      </c>
      <c r="S824" s="21">
        <v>38536.8699820252</v>
      </c>
      <c r="T824" s="33">
        <f t="shared" si="291"/>
        <v>0.9623125395403604</v>
      </c>
    </row>
    <row r="825" spans="1:20" ht="12">
      <c r="A825" s="9"/>
      <c r="B825" s="1" t="s">
        <v>107</v>
      </c>
      <c r="C825" s="10">
        <f>D572</f>
        <v>66125.29282014645</v>
      </c>
      <c r="D825" s="10"/>
      <c r="E825" s="10">
        <f>F572</f>
        <v>47145.64655523848</v>
      </c>
      <c r="F825" s="10"/>
      <c r="G825" s="10">
        <f>H572</f>
        <v>39796.14659916355</v>
      </c>
      <c r="H825" s="10"/>
      <c r="I825" s="10">
        <f>J572</f>
        <v>29909.156363636364</v>
      </c>
      <c r="J825" s="10"/>
      <c r="K825" s="10">
        <f>L572</f>
        <v>32440.750316535832</v>
      </c>
      <c r="M825" s="10">
        <f>N572</f>
        <v>0</v>
      </c>
      <c r="N825" s="10"/>
      <c r="O825" s="10">
        <f>P572</f>
        <v>51403.28198653198</v>
      </c>
      <c r="Q825" s="3" t="s">
        <v>1</v>
      </c>
      <c r="R825" s="1" t="s">
        <v>54</v>
      </c>
      <c r="S825" s="21">
        <v>37760.7479052167</v>
      </c>
      <c r="T825" s="33">
        <f t="shared" si="291"/>
        <v>0.9429318268079747</v>
      </c>
    </row>
    <row r="826" spans="1:20" ht="12">
      <c r="A826" s="9"/>
      <c r="B826" s="1" t="s">
        <v>108</v>
      </c>
      <c r="C826" s="10">
        <f>D584</f>
        <v>54664.40658808332</v>
      </c>
      <c r="D826" s="10"/>
      <c r="E826" s="10">
        <f>F584</f>
        <v>41697.727485629126</v>
      </c>
      <c r="F826" s="10"/>
      <c r="G826" s="10">
        <f>H584</f>
        <v>36221.16966997368</v>
      </c>
      <c r="H826" s="10"/>
      <c r="I826" s="10">
        <f>J584</f>
        <v>24199.654545454545</v>
      </c>
      <c r="J826" s="10"/>
      <c r="K826" s="10">
        <f>L584</f>
        <v>0</v>
      </c>
      <c r="M826" s="10">
        <f>N584</f>
        <v>0</v>
      </c>
      <c r="N826" s="10"/>
      <c r="O826" s="10">
        <f>P584</f>
        <v>44294.027260557385</v>
      </c>
      <c r="Q826" s="3" t="s">
        <v>1</v>
      </c>
      <c r="R826" s="1" t="s">
        <v>26</v>
      </c>
      <c r="S826" s="21">
        <v>36020.0077099043</v>
      </c>
      <c r="T826" s="33">
        <f t="shared" si="291"/>
        <v>0.8994634257984377</v>
      </c>
    </row>
    <row r="827" spans="1:20" ht="12">
      <c r="A827" s="9"/>
      <c r="B827" s="1" t="s">
        <v>109</v>
      </c>
      <c r="C827" s="10">
        <f>D596</f>
        <v>58048.22683142101</v>
      </c>
      <c r="D827" s="10"/>
      <c r="E827" s="10">
        <f>F596</f>
        <v>42985.53935860058</v>
      </c>
      <c r="F827" s="10"/>
      <c r="G827" s="10">
        <f>H596</f>
        <v>38258.72300469484</v>
      </c>
      <c r="H827" s="10"/>
      <c r="I827" s="10">
        <f>J596</f>
        <v>25717.365079365078</v>
      </c>
      <c r="J827" s="10"/>
      <c r="K827" s="10">
        <f>L596</f>
        <v>36274.857142857145</v>
      </c>
      <c r="M827" s="10">
        <f>N596</f>
        <v>0</v>
      </c>
      <c r="N827" s="10"/>
      <c r="O827" s="10">
        <f>P596</f>
        <v>46690.186453772854</v>
      </c>
      <c r="Q827" s="3" t="s">
        <v>1</v>
      </c>
      <c r="R827" s="1" t="s">
        <v>41</v>
      </c>
      <c r="S827" s="21">
        <v>35275.2971980913</v>
      </c>
      <c r="T827" s="33">
        <f t="shared" si="291"/>
        <v>0.8808670980691895</v>
      </c>
    </row>
    <row r="828" spans="1:20" ht="12">
      <c r="A828" s="9"/>
      <c r="B828" s="1" t="s">
        <v>110</v>
      </c>
      <c r="C828" s="10">
        <f>D608</f>
        <v>56389.656343656345</v>
      </c>
      <c r="D828" s="10"/>
      <c r="E828" s="10">
        <f>F608</f>
        <v>41927.94258373206</v>
      </c>
      <c r="F828" s="10"/>
      <c r="G828" s="10">
        <f>H608</f>
        <v>36996.836152219876</v>
      </c>
      <c r="H828" s="10"/>
      <c r="I828" s="10">
        <f>J608</f>
        <v>25861.94168096055</v>
      </c>
      <c r="J828" s="10"/>
      <c r="K828" s="10">
        <f>L608</f>
        <v>34842.26623376623</v>
      </c>
      <c r="M828" s="10">
        <f>N608</f>
        <v>0</v>
      </c>
      <c r="N828" s="10"/>
      <c r="O828" s="10">
        <f>P608</f>
        <v>47430.873892353135</v>
      </c>
      <c r="Q828" s="3" t="s">
        <v>1</v>
      </c>
      <c r="R828" s="1" t="s">
        <v>53</v>
      </c>
      <c r="S828" s="21">
        <v>34385.547742413</v>
      </c>
      <c r="T828" s="33">
        <f t="shared" si="291"/>
        <v>0.8586489714115808</v>
      </c>
    </row>
    <row r="829" spans="1:20" ht="12">
      <c r="A829" s="9"/>
      <c r="B829" s="1" t="s">
        <v>111</v>
      </c>
      <c r="C829" s="10">
        <f>D620</f>
        <v>64008</v>
      </c>
      <c r="D829" s="10"/>
      <c r="E829" s="10">
        <f>F620</f>
        <v>43819</v>
      </c>
      <c r="F829" s="10"/>
      <c r="G829" s="10">
        <f>H620</f>
        <v>38114</v>
      </c>
      <c r="H829" s="10"/>
      <c r="I829" s="10">
        <f>J620</f>
        <v>30210</v>
      </c>
      <c r="J829" s="10"/>
      <c r="K829" s="10">
        <f>L620</f>
        <v>29945</v>
      </c>
      <c r="M829" s="10">
        <f>N620</f>
        <v>0</v>
      </c>
      <c r="O829" s="10">
        <f>P620</f>
        <v>49419.021971123664</v>
      </c>
      <c r="Q829" s="3" t="s">
        <v>1</v>
      </c>
      <c r="R829" s="1" t="s">
        <v>58</v>
      </c>
      <c r="S829" s="21">
        <v>34045.2132408712</v>
      </c>
      <c r="T829" s="33">
        <f t="shared" si="291"/>
        <v>0.8501504047499745</v>
      </c>
    </row>
    <row r="830" spans="1:20" ht="12">
      <c r="A830" s="9"/>
      <c r="B830" s="1" t="s">
        <v>112</v>
      </c>
      <c r="C830" s="10">
        <f>D632</f>
        <v>68389.51101018395</v>
      </c>
      <c r="D830" s="10"/>
      <c r="E830" s="10">
        <f>F632</f>
        <v>46845.79266936363</v>
      </c>
      <c r="F830" s="10"/>
      <c r="G830" s="10">
        <f>H632</f>
        <v>39342.18449978947</v>
      </c>
      <c r="H830" s="10"/>
      <c r="I830" s="10">
        <f>J632</f>
        <v>27633.59649456907</v>
      </c>
      <c r="J830" s="10"/>
      <c r="K830" s="10">
        <f>L632</f>
        <v>33353.10478409091</v>
      </c>
      <c r="M830" s="10">
        <f>N632</f>
        <v>0</v>
      </c>
      <c r="N830" s="10"/>
      <c r="O830" s="10">
        <f>P632</f>
        <v>53727.34849168335</v>
      </c>
      <c r="Q830" s="3" t="s">
        <v>1</v>
      </c>
      <c r="R830" s="1" t="s">
        <v>46</v>
      </c>
      <c r="S830" s="21">
        <v>33940.3808822255</v>
      </c>
      <c r="T830" s="33">
        <f t="shared" si="291"/>
        <v>0.8475326131825379</v>
      </c>
    </row>
    <row r="831" spans="1:17" ht="12">
      <c r="A831" s="9"/>
      <c r="B831" s="1" t="s">
        <v>113</v>
      </c>
      <c r="C831" s="10">
        <f>D644</f>
        <v>51380.322524609146</v>
      </c>
      <c r="D831" s="10"/>
      <c r="E831" s="10">
        <f>F644</f>
        <v>41119.533936651584</v>
      </c>
      <c r="F831" s="10"/>
      <c r="G831" s="10">
        <f>H644</f>
        <v>34452.29252199413</v>
      </c>
      <c r="H831" s="10"/>
      <c r="I831" s="10">
        <f>J644</f>
        <v>24537.927272727273</v>
      </c>
      <c r="J831" s="10"/>
      <c r="K831" s="10">
        <f>L644</f>
        <v>21623.890909090907</v>
      </c>
      <c r="M831" s="10">
        <f>N644</f>
        <v>0</v>
      </c>
      <c r="N831" s="10"/>
      <c r="O831" s="10">
        <f>P644</f>
        <v>42347.224756793024</v>
      </c>
      <c r="Q831" s="3" t="s">
        <v>1</v>
      </c>
    </row>
    <row r="832" spans="1:17" ht="12">
      <c r="A832" s="9"/>
      <c r="Q832" s="3" t="s">
        <v>1</v>
      </c>
    </row>
    <row r="833" spans="1:17" ht="12">
      <c r="A833" s="9"/>
      <c r="B833" s="17" t="s">
        <v>38</v>
      </c>
      <c r="C833" s="17" t="s">
        <v>38</v>
      </c>
      <c r="D833" s="17" t="s">
        <v>38</v>
      </c>
      <c r="E833" s="17" t="s">
        <v>38</v>
      </c>
      <c r="F833" s="17" t="s">
        <v>38</v>
      </c>
      <c r="G833" s="17" t="s">
        <v>38</v>
      </c>
      <c r="H833" s="17" t="s">
        <v>38</v>
      </c>
      <c r="I833" s="17" t="s">
        <v>38</v>
      </c>
      <c r="J833" s="17" t="s">
        <v>38</v>
      </c>
      <c r="K833" s="17" t="s">
        <v>38</v>
      </c>
      <c r="L833" s="17" t="s">
        <v>38</v>
      </c>
      <c r="M833" s="17" t="s">
        <v>38</v>
      </c>
      <c r="N833" s="17" t="s">
        <v>38</v>
      </c>
      <c r="O833" s="17" t="s">
        <v>38</v>
      </c>
      <c r="P833" s="17" t="s">
        <v>38</v>
      </c>
      <c r="Q833" s="3" t="s">
        <v>1</v>
      </c>
    </row>
    <row r="834" spans="1:18" ht="12">
      <c r="A834" s="9"/>
      <c r="Q834" s="3" t="s">
        <v>1</v>
      </c>
      <c r="R834" s="21">
        <f>(M476+M488+M500+M512+M524+M536+M548+M560+M572+M584+M596+M608+M620+M632+M644)</f>
        <v>0</v>
      </c>
    </row>
    <row r="835" spans="1:17" ht="12">
      <c r="A835" s="9"/>
      <c r="Q835" s="3" t="s">
        <v>1</v>
      </c>
    </row>
    <row r="836" spans="1:17" ht="12">
      <c r="A836" s="9"/>
      <c r="Q836" s="3" t="s">
        <v>1</v>
      </c>
    </row>
    <row r="837" spans="1:17" ht="12">
      <c r="A837" s="9"/>
      <c r="Q837" s="3" t="s">
        <v>1</v>
      </c>
    </row>
    <row r="838" spans="1:17" ht="12">
      <c r="A838" s="9"/>
      <c r="B838" s="1" t="s">
        <v>154</v>
      </c>
      <c r="Q838" s="3" t="s">
        <v>1</v>
      </c>
    </row>
    <row r="839" spans="1:17" ht="12">
      <c r="A839" s="9"/>
      <c r="Q839" s="3" t="s">
        <v>1</v>
      </c>
    </row>
    <row r="840" spans="1:17" ht="12">
      <c r="A840" s="9"/>
      <c r="B840" s="1" t="s">
        <v>143</v>
      </c>
      <c r="Q840" s="3" t="s">
        <v>1</v>
      </c>
    </row>
    <row r="841" spans="1:17" ht="12">
      <c r="A841" s="9"/>
      <c r="B841" s="1" t="s">
        <v>155</v>
      </c>
      <c r="Q841" s="3" t="s">
        <v>1</v>
      </c>
    </row>
    <row r="842" spans="1:17" ht="12">
      <c r="A842" s="9"/>
      <c r="B842" s="1" t="s">
        <v>68</v>
      </c>
      <c r="Q842" s="3" t="s">
        <v>1</v>
      </c>
    </row>
    <row r="843" spans="1:17" ht="12">
      <c r="A843" s="9"/>
      <c r="B843" s="1" t="s">
        <v>70</v>
      </c>
      <c r="Q843" s="3" t="s">
        <v>1</v>
      </c>
    </row>
    <row r="845" spans="1:17" ht="12">
      <c r="A845" s="9"/>
      <c r="B845" s="17" t="s">
        <v>38</v>
      </c>
      <c r="C845" s="17" t="s">
        <v>38</v>
      </c>
      <c r="D845" s="17" t="s">
        <v>38</v>
      </c>
      <c r="E845" s="17" t="s">
        <v>38</v>
      </c>
      <c r="F845" s="17" t="s">
        <v>38</v>
      </c>
      <c r="G845" s="17" t="s">
        <v>38</v>
      </c>
      <c r="H845" s="17" t="s">
        <v>38</v>
      </c>
      <c r="I845" s="17" t="s">
        <v>38</v>
      </c>
      <c r="J845" s="17" t="s">
        <v>38</v>
      </c>
      <c r="K845" s="17" t="s">
        <v>38</v>
      </c>
      <c r="L845" s="17" t="s">
        <v>38</v>
      </c>
      <c r="M845" s="17" t="s">
        <v>38</v>
      </c>
      <c r="N845" s="17" t="s">
        <v>38</v>
      </c>
      <c r="O845" s="17" t="s">
        <v>38</v>
      </c>
      <c r="P845" s="17" t="s">
        <v>38</v>
      </c>
      <c r="Q845" s="3" t="s">
        <v>1</v>
      </c>
    </row>
    <row r="846" spans="1:17" ht="12">
      <c r="A846" s="9"/>
      <c r="C846" s="14" t="s">
        <v>145</v>
      </c>
      <c r="E846" s="14" t="s">
        <v>17</v>
      </c>
      <c r="G846" s="14" t="s">
        <v>18</v>
      </c>
      <c r="I846" s="14" t="s">
        <v>19</v>
      </c>
      <c r="K846" s="14" t="s">
        <v>146</v>
      </c>
      <c r="M846" s="14" t="s">
        <v>147</v>
      </c>
      <c r="O846" s="1" t="s">
        <v>148</v>
      </c>
      <c r="Q846" s="3" t="s">
        <v>1</v>
      </c>
    </row>
    <row r="847" spans="1:17" ht="12">
      <c r="A847" s="9"/>
      <c r="C847" s="4" t="s">
        <v>59</v>
      </c>
      <c r="D847" s="1" t="s">
        <v>96</v>
      </c>
      <c r="E847" s="4" t="s">
        <v>59</v>
      </c>
      <c r="F847" s="1" t="s">
        <v>96</v>
      </c>
      <c r="G847" s="4" t="s">
        <v>59</v>
      </c>
      <c r="H847" s="1" t="s">
        <v>96</v>
      </c>
      <c r="I847" s="4" t="s">
        <v>59</v>
      </c>
      <c r="J847" s="1" t="s">
        <v>96</v>
      </c>
      <c r="K847" s="4" t="s">
        <v>59</v>
      </c>
      <c r="L847" s="1" t="s">
        <v>96</v>
      </c>
      <c r="M847" s="4" t="s">
        <v>59</v>
      </c>
      <c r="N847" s="1" t="s">
        <v>96</v>
      </c>
      <c r="O847" s="4" t="s">
        <v>59</v>
      </c>
      <c r="P847" s="1" t="s">
        <v>96</v>
      </c>
      <c r="Q847" s="3" t="s">
        <v>1</v>
      </c>
    </row>
    <row r="848" spans="1:17" ht="12">
      <c r="A848" s="9"/>
      <c r="C848" s="13" t="s">
        <v>97</v>
      </c>
      <c r="D848" s="12" t="s">
        <v>84</v>
      </c>
      <c r="E848" s="13" t="s">
        <v>97</v>
      </c>
      <c r="F848" s="12" t="s">
        <v>84</v>
      </c>
      <c r="G848" s="13" t="s">
        <v>97</v>
      </c>
      <c r="H848" s="12" t="s">
        <v>84</v>
      </c>
      <c r="I848" s="13" t="s">
        <v>97</v>
      </c>
      <c r="J848" s="12" t="s">
        <v>84</v>
      </c>
      <c r="K848" s="13" t="s">
        <v>97</v>
      </c>
      <c r="L848" s="12" t="s">
        <v>84</v>
      </c>
      <c r="M848" s="13" t="s">
        <v>97</v>
      </c>
      <c r="N848" s="12" t="s">
        <v>84</v>
      </c>
      <c r="O848" s="13" t="s">
        <v>97</v>
      </c>
      <c r="P848" s="12" t="s">
        <v>84</v>
      </c>
      <c r="Q848" s="3" t="s">
        <v>1</v>
      </c>
    </row>
    <row r="849" spans="1:17" ht="12">
      <c r="A849" s="9"/>
      <c r="B849" s="17" t="s">
        <v>38</v>
      </c>
      <c r="C849" s="17" t="s">
        <v>38</v>
      </c>
      <c r="D849" s="17" t="s">
        <v>38</v>
      </c>
      <c r="E849" s="17" t="s">
        <v>38</v>
      </c>
      <c r="F849" s="17" t="s">
        <v>38</v>
      </c>
      <c r="G849" s="17" t="s">
        <v>38</v>
      </c>
      <c r="H849" s="17" t="s">
        <v>38</v>
      </c>
      <c r="I849" s="17" t="s">
        <v>38</v>
      </c>
      <c r="J849" s="17" t="s">
        <v>38</v>
      </c>
      <c r="K849" s="17" t="s">
        <v>38</v>
      </c>
      <c r="L849" s="17" t="s">
        <v>38</v>
      </c>
      <c r="M849" s="17" t="s">
        <v>38</v>
      </c>
      <c r="N849" s="17" t="s">
        <v>38</v>
      </c>
      <c r="O849" s="17" t="s">
        <v>38</v>
      </c>
      <c r="P849" s="17" t="s">
        <v>38</v>
      </c>
      <c r="Q849" s="3" t="s">
        <v>1</v>
      </c>
    </row>
    <row r="850" spans="1:17" ht="12">
      <c r="A850" s="9"/>
      <c r="Q850" s="3" t="s">
        <v>1</v>
      </c>
    </row>
    <row r="851" spans="1:19" ht="12">
      <c r="A851" s="9"/>
      <c r="B851" s="1" t="s">
        <v>98</v>
      </c>
      <c r="C851" s="28">
        <f>(C477*D477+C489*D489+C501*D501+C513*D513+C525*D525+C537*D537+C549*D549+C561*D561+C573*D573+C585*D585+C597*D597+C609*D609+C621*D621+C633*D633+C645*D645)/(C477+C489+C501+C513+C525+C537+C549+C561+C573+C585+C597+C609+C621+C633+C645)</f>
        <v>58638.34029607916</v>
      </c>
      <c r="D851" s="28"/>
      <c r="E851" s="28">
        <f>(E477*F477+E489*F489+E501*F501+E513*F513+E525*F525+E537*F537+E549*F549+E561*F561+E573*F573+E585*F585+E597*F597+E609*F609+E621*F621+E633*F633+E645*F645)/(E477+E489+E501+E513+E525+E537+E549+E561+E573+E585+E597+E609+E621+E633+E645)</f>
        <v>44437.7045926943</v>
      </c>
      <c r="F851" s="28"/>
      <c r="G851" s="28">
        <f>(G477*H477+G489*H489+G501*H501+G513*H513+G525*H525+G537*H537+G549*H549+G561*H561+G573*H573+G585*H585+G597*H597+G609*H609+G621*H621+G633*H633+G645*H645)/(G477+G489+G501+G513+G525+G537+G549+G561+G573+G585+G597+G609+G621+G633+G645)</f>
        <v>37775.04079912557</v>
      </c>
      <c r="H851" s="28"/>
      <c r="I851" s="28">
        <f>(I477*J477+I489*J489+I501*J501+I513*J513+I525*J525+I537*J537+I549*J549+I561*J561+I573*J573+I585*J585+I597*J597+I609*J609+I621*J621+I633*J633+I645*J645)/(I477+I489+I501+I513+I525+I537+I549+I561+I573+I585+I597+I609+I621+I633+I645)</f>
        <v>27740.622516950916</v>
      </c>
      <c r="J851" s="28"/>
      <c r="K851" s="28">
        <f>(K477*L477+K489*L489+K501*L501+K513*L513+K525*L525+K537*L537+K549*L549+K561*L561+K573*L573+K585*L585+K597*L597+K609*L609+K621*L621+K633*L633+K645*L645)/R869</f>
        <v>28985.901070829506</v>
      </c>
      <c r="L851" s="28"/>
      <c r="M851" s="28" t="e">
        <f>IF(T869&gt;0,(M477*N477+M489*N489+M501*N501+M513*N513+M525*N525+M537*N537+M549*N549+M561*N561+M573*N573+M585*N585+M597*N597+M609*N609+M621*N621+M633*N633+M645*N645)/T869,NA())</f>
        <v>#N/A</v>
      </c>
      <c r="N851" s="28"/>
      <c r="O851" s="28">
        <f>(O477*P477+O489*P489+O501*P501+O513*P513+O525*P525+O537*P537+O549*P549+O561*P561+O573*P573+O585*P585+O597*P597+O609*P609+O621*P621+O633*P633+O645*P645)/(O477+O489+O501+O513+O525+O537+O549+O561+O573+O585+O597+O609+O621+O633+O645)</f>
        <v>46106.73616707704</v>
      </c>
      <c r="P851" s="28"/>
      <c r="Q851" s="31" t="s">
        <v>1</v>
      </c>
      <c r="R851" s="28"/>
      <c r="S851" s="28"/>
    </row>
    <row r="852" spans="1:17" ht="12">
      <c r="A852" s="9"/>
      <c r="Q852" s="3" t="s">
        <v>1</v>
      </c>
    </row>
    <row r="853" spans="1:20" ht="12">
      <c r="A853" s="9"/>
      <c r="B853" s="1" t="s">
        <v>99</v>
      </c>
      <c r="C853" s="10">
        <f>D477</f>
        <v>60226.32323232323</v>
      </c>
      <c r="D853" s="10"/>
      <c r="E853" s="10">
        <f>F477</f>
        <v>42391.038171772976</v>
      </c>
      <c r="F853" s="10"/>
      <c r="G853" s="10">
        <f>H477</f>
        <v>34850.28965517241</v>
      </c>
      <c r="H853" s="10"/>
      <c r="I853" s="10">
        <f>J477</f>
        <v>25540.27727272727</v>
      </c>
      <c r="J853" s="10"/>
      <c r="K853" s="10">
        <f>L477</f>
        <v>30251.909090909092</v>
      </c>
      <c r="M853" s="21">
        <f>N477</f>
        <v>0</v>
      </c>
      <c r="N853" s="10"/>
      <c r="O853" s="10">
        <f>P477</f>
        <v>43521.933115510285</v>
      </c>
      <c r="Q853" s="3" t="s">
        <v>1</v>
      </c>
      <c r="S853" s="10"/>
      <c r="T853" s="33"/>
    </row>
    <row r="854" spans="1:20" ht="12">
      <c r="A854" s="9"/>
      <c r="B854" s="1" t="s">
        <v>100</v>
      </c>
      <c r="C854" s="21">
        <f>D489</f>
        <v>0</v>
      </c>
      <c r="E854" s="21">
        <f>F489</f>
        <v>0</v>
      </c>
      <c r="G854" s="21">
        <f>H489</f>
        <v>0</v>
      </c>
      <c r="I854" s="21">
        <f>J489</f>
        <v>0</v>
      </c>
      <c r="K854" s="21">
        <f>L489</f>
        <v>0</v>
      </c>
      <c r="M854" s="21">
        <f>N489</f>
        <v>0</v>
      </c>
      <c r="O854" s="21">
        <f>P489</f>
        <v>0</v>
      </c>
      <c r="Q854" s="3" t="s">
        <v>1</v>
      </c>
      <c r="R854" s="1" t="s">
        <v>44</v>
      </c>
      <c r="S854" s="10">
        <v>41644.7404526167</v>
      </c>
      <c r="T854" s="33">
        <f aca="true" t="shared" si="292" ref="T854:T864">(S854/$S$857)</f>
        <v>1.1214417787159472</v>
      </c>
    </row>
    <row r="855" spans="1:20" ht="12">
      <c r="A855" s="9"/>
      <c r="B855" s="1" t="s">
        <v>101</v>
      </c>
      <c r="C855" s="10">
        <f>D501</f>
        <v>55681.553987528685</v>
      </c>
      <c r="D855" s="10"/>
      <c r="E855" s="10">
        <f>F501</f>
        <v>40617.80943324461</v>
      </c>
      <c r="F855" s="10"/>
      <c r="G855" s="10">
        <f>H501</f>
        <v>36650.32457002459</v>
      </c>
      <c r="H855" s="10"/>
      <c r="I855" s="10">
        <f>J501</f>
        <v>29495.386363636382</v>
      </c>
      <c r="J855" s="10"/>
      <c r="K855" s="10">
        <f>L501</f>
        <v>0</v>
      </c>
      <c r="M855" s="21">
        <f>N501</f>
        <v>0</v>
      </c>
      <c r="N855" s="10"/>
      <c r="O855" s="10">
        <f>P501</f>
        <v>44699.02792471399</v>
      </c>
      <c r="Q855" s="3" t="s">
        <v>1</v>
      </c>
      <c r="R855" s="1" t="s">
        <v>57</v>
      </c>
      <c r="S855" s="10">
        <v>40839.248269115</v>
      </c>
      <c r="T855" s="33">
        <f t="shared" si="292"/>
        <v>1.0997508622354921</v>
      </c>
    </row>
    <row r="856" spans="1:20" ht="12">
      <c r="A856" s="9"/>
      <c r="B856" s="1" t="s">
        <v>102</v>
      </c>
      <c r="C856" s="10">
        <f>D513</f>
        <v>63301</v>
      </c>
      <c r="D856" s="10"/>
      <c r="E856" s="10">
        <f>F513</f>
        <v>47121</v>
      </c>
      <c r="F856" s="10"/>
      <c r="G856" s="10">
        <f>H513</f>
        <v>41419</v>
      </c>
      <c r="H856" s="10"/>
      <c r="I856" s="10">
        <f>J513</f>
        <v>30087</v>
      </c>
      <c r="J856" s="10"/>
      <c r="K856" s="10">
        <f>L513</f>
        <v>0</v>
      </c>
      <c r="M856" s="21">
        <f>N513</f>
        <v>0</v>
      </c>
      <c r="N856" s="10"/>
      <c r="O856" s="10">
        <f>P513</f>
        <v>50834.704989154015</v>
      </c>
      <c r="Q856" s="3" t="s">
        <v>1</v>
      </c>
      <c r="R856" s="1" t="s">
        <v>43</v>
      </c>
      <c r="S856" s="10">
        <v>37318</v>
      </c>
      <c r="T856" s="33">
        <f t="shared" si="292"/>
        <v>1.00492796553117</v>
      </c>
    </row>
    <row r="857" spans="1:20" ht="12">
      <c r="A857" s="9"/>
      <c r="B857" s="1" t="s">
        <v>103</v>
      </c>
      <c r="C857" s="10">
        <f>D525</f>
        <v>57671.69600257899</v>
      </c>
      <c r="D857" s="10"/>
      <c r="E857" s="10">
        <f>F525</f>
        <v>43377.438973064</v>
      </c>
      <c r="F857" s="10"/>
      <c r="G857" s="10">
        <f>H525</f>
        <v>35428.261795166836</v>
      </c>
      <c r="H857" s="10"/>
      <c r="I857" s="10">
        <f>J525</f>
        <v>26836.068181818213</v>
      </c>
      <c r="J857" s="10"/>
      <c r="K857" s="10">
        <f>L525</f>
        <v>23979.47474747475</v>
      </c>
      <c r="M857" s="21">
        <f>N525</f>
        <v>0</v>
      </c>
      <c r="N857" s="10"/>
      <c r="O857" s="10">
        <f>P525</f>
        <v>46807.34628220532</v>
      </c>
      <c r="Q857" s="3" t="s">
        <v>1</v>
      </c>
      <c r="S857" s="28">
        <v>37135</v>
      </c>
      <c r="T857" s="33">
        <f t="shared" si="292"/>
        <v>1</v>
      </c>
    </row>
    <row r="858" spans="1:20" ht="12">
      <c r="A858" s="9"/>
      <c r="B858" s="1" t="s">
        <v>104</v>
      </c>
      <c r="C858" s="21">
        <f>D537</f>
        <v>50599</v>
      </c>
      <c r="E858" s="21">
        <f>F537</f>
        <v>40016</v>
      </c>
      <c r="G858" s="21">
        <f>H537</f>
        <v>35911</v>
      </c>
      <c r="I858" s="21">
        <f>J537</f>
        <v>27618</v>
      </c>
      <c r="K858" s="21">
        <f>L537</f>
        <v>0</v>
      </c>
      <c r="M858" s="21">
        <f>N537</f>
        <v>0</v>
      </c>
      <c r="O858" s="21">
        <f>P537</f>
        <v>39753.042635658916</v>
      </c>
      <c r="Q858" s="3" t="s">
        <v>1</v>
      </c>
      <c r="R858" s="1" t="s">
        <v>45</v>
      </c>
      <c r="S858" s="10">
        <v>37086.551620304</v>
      </c>
      <c r="T858" s="33">
        <f t="shared" si="292"/>
        <v>0.998695344561842</v>
      </c>
    </row>
    <row r="859" spans="1:20" ht="12">
      <c r="A859" s="9"/>
      <c r="B859" s="1" t="s">
        <v>105</v>
      </c>
      <c r="C859" s="21">
        <f>D549</f>
        <v>0</v>
      </c>
      <c r="E859" s="21">
        <f>F549</f>
        <v>0</v>
      </c>
      <c r="G859" s="21">
        <f>H549</f>
        <v>0</v>
      </c>
      <c r="I859" s="21">
        <f>J549</f>
        <v>0</v>
      </c>
      <c r="K859" s="21">
        <f>L549</f>
        <v>0</v>
      </c>
      <c r="M859" s="21">
        <f>N549</f>
        <v>0</v>
      </c>
      <c r="O859" s="21">
        <f>P549</f>
        <v>0</v>
      </c>
      <c r="Q859" s="3" t="s">
        <v>1</v>
      </c>
      <c r="R859" s="1" t="s">
        <v>50</v>
      </c>
      <c r="S859" s="10">
        <v>36708.542343588</v>
      </c>
      <c r="T859" s="33">
        <f t="shared" si="292"/>
        <v>0.9885160184081864</v>
      </c>
    </row>
    <row r="860" spans="1:20" ht="12">
      <c r="A860" s="9"/>
      <c r="B860" s="1" t="s">
        <v>106</v>
      </c>
      <c r="C860" s="10">
        <f>D561</f>
        <v>53618.54435594617</v>
      </c>
      <c r="D860" s="10"/>
      <c r="E860" s="10">
        <f>F561</f>
        <v>41177.275568181816</v>
      </c>
      <c r="F860" s="10"/>
      <c r="G860" s="10">
        <f>H561</f>
        <v>36381.4342790967</v>
      </c>
      <c r="H860" s="10"/>
      <c r="I860" s="10">
        <f>J561</f>
        <v>25961.871794871793</v>
      </c>
      <c r="J860" s="10"/>
      <c r="K860" s="10">
        <f>L561</f>
        <v>35420</v>
      </c>
      <c r="M860" s="21">
        <f>N561</f>
        <v>0</v>
      </c>
      <c r="O860" s="10">
        <f>P561</f>
        <v>42625.854174397035</v>
      </c>
      <c r="Q860" s="3" t="s">
        <v>1</v>
      </c>
      <c r="R860" s="1" t="s">
        <v>54</v>
      </c>
      <c r="S860" s="10">
        <v>36618.4763846862</v>
      </c>
      <c r="T860" s="33">
        <f t="shared" si="292"/>
        <v>0.986090652610373</v>
      </c>
    </row>
    <row r="861" spans="1:20" ht="12">
      <c r="A861" s="9"/>
      <c r="B861" s="1" t="s">
        <v>107</v>
      </c>
      <c r="C861" s="10">
        <f>D573</f>
        <v>59079.54231974921</v>
      </c>
      <c r="D861" s="10"/>
      <c r="E861" s="10">
        <f>F573</f>
        <v>42751.08984582669</v>
      </c>
      <c r="F861" s="10"/>
      <c r="G861" s="10">
        <f>H573</f>
        <v>36533.41106719367</v>
      </c>
      <c r="H861" s="10"/>
      <c r="I861" s="10">
        <f>J573</f>
        <v>27250</v>
      </c>
      <c r="J861" s="10"/>
      <c r="K861" s="10">
        <f>L573</f>
        <v>27505.137096774193</v>
      </c>
      <c r="M861" s="21">
        <f>N573</f>
        <v>0</v>
      </c>
      <c r="N861" s="10"/>
      <c r="O861" s="10">
        <f>P573</f>
        <v>42066.4382163605</v>
      </c>
      <c r="Q861" s="3" t="s">
        <v>1</v>
      </c>
      <c r="R861" s="1" t="s">
        <v>26</v>
      </c>
      <c r="S861" s="10">
        <v>36226.0236790011</v>
      </c>
      <c r="T861" s="33">
        <f t="shared" si="292"/>
        <v>0.9755223826309708</v>
      </c>
    </row>
    <row r="862" spans="1:20" ht="12">
      <c r="A862" s="9"/>
      <c r="B862" s="1" t="s">
        <v>108</v>
      </c>
      <c r="C862" s="10">
        <f>D585</f>
        <v>0</v>
      </c>
      <c r="D862" s="10"/>
      <c r="E862" s="10">
        <f>F585</f>
        <v>0</v>
      </c>
      <c r="F862" s="10"/>
      <c r="G862" s="10">
        <f>H585</f>
        <v>0</v>
      </c>
      <c r="H862" s="10"/>
      <c r="I862" s="10">
        <f>J585</f>
        <v>0</v>
      </c>
      <c r="J862" s="10"/>
      <c r="K862" s="10">
        <f>L585</f>
        <v>0</v>
      </c>
      <c r="M862" s="21">
        <f>N585</f>
        <v>0</v>
      </c>
      <c r="N862" s="10"/>
      <c r="O862" s="10">
        <f>P585</f>
        <v>0</v>
      </c>
      <c r="Q862" s="3" t="s">
        <v>1</v>
      </c>
      <c r="R862" s="1" t="s">
        <v>56</v>
      </c>
      <c r="S862" s="10">
        <v>35533.6359011628</v>
      </c>
      <c r="T862" s="33">
        <f t="shared" si="292"/>
        <v>0.9568772290605305</v>
      </c>
    </row>
    <row r="863" spans="1:20" ht="12">
      <c r="A863" s="9"/>
      <c r="B863" s="1" t="s">
        <v>109</v>
      </c>
      <c r="C863" s="10">
        <f>D597</f>
        <v>59929.506993006995</v>
      </c>
      <c r="D863" s="10"/>
      <c r="E863" s="10">
        <f>F597</f>
        <v>44089.666666666664</v>
      </c>
      <c r="F863" s="10"/>
      <c r="G863" s="10">
        <f>H597</f>
        <v>37680.14975845411</v>
      </c>
      <c r="H863" s="10"/>
      <c r="I863" s="10">
        <f>J597</f>
        <v>21706.023569023568</v>
      </c>
      <c r="J863" s="10"/>
      <c r="K863" s="10">
        <f>L597</f>
        <v>33051.217803030304</v>
      </c>
      <c r="M863" s="21">
        <f>N597</f>
        <v>0</v>
      </c>
      <c r="N863" s="10"/>
      <c r="O863" s="10">
        <f>P597</f>
        <v>46307.98570814528</v>
      </c>
      <c r="Q863" s="3" t="s">
        <v>1</v>
      </c>
      <c r="R863" s="1" t="s">
        <v>55</v>
      </c>
      <c r="S863" s="10">
        <v>35487.4812320738</v>
      </c>
      <c r="T863" s="33">
        <f t="shared" si="292"/>
        <v>0.9556343404355406</v>
      </c>
    </row>
    <row r="864" spans="1:20" ht="12">
      <c r="A864" s="9"/>
      <c r="B864" s="1" t="s">
        <v>110</v>
      </c>
      <c r="C864" s="10">
        <f>D609</f>
        <v>55047.42545454545</v>
      </c>
      <c r="D864" s="10"/>
      <c r="E864" s="10">
        <f>F609</f>
        <v>42537.07606679035</v>
      </c>
      <c r="F864" s="10"/>
      <c r="G864" s="10">
        <f>H609</f>
        <v>36391.02442931518</v>
      </c>
      <c r="H864" s="10"/>
      <c r="I864" s="10">
        <f>J609</f>
        <v>23796.046831955922</v>
      </c>
      <c r="J864" s="10"/>
      <c r="K864" s="10">
        <f>L609</f>
        <v>0</v>
      </c>
      <c r="M864" s="21">
        <f>N609</f>
        <v>0</v>
      </c>
      <c r="O864" s="10">
        <f>P609</f>
        <v>43207.61151433141</v>
      </c>
      <c r="Q864" s="3" t="s">
        <v>1</v>
      </c>
      <c r="R864" s="1" t="s">
        <v>49</v>
      </c>
      <c r="S864" s="10">
        <v>33851.9766200724</v>
      </c>
      <c r="T864" s="33">
        <f t="shared" si="292"/>
        <v>0.9115922073535048</v>
      </c>
    </row>
    <row r="865" spans="1:18" ht="12">
      <c r="A865" s="9"/>
      <c r="B865" s="1" t="s">
        <v>111</v>
      </c>
      <c r="C865" s="10">
        <f>D621</f>
        <v>58536</v>
      </c>
      <c r="D865" s="10"/>
      <c r="E865" s="10">
        <f>F621</f>
        <v>44282</v>
      </c>
      <c r="F865" s="10"/>
      <c r="G865" s="10">
        <f>H621</f>
        <v>38819</v>
      </c>
      <c r="H865" s="10"/>
      <c r="I865" s="10">
        <f>J621</f>
        <v>0</v>
      </c>
      <c r="J865" s="10"/>
      <c r="K865" s="10">
        <f>L621</f>
        <v>27518</v>
      </c>
      <c r="M865" s="21">
        <f>N621</f>
        <v>0</v>
      </c>
      <c r="O865" s="10">
        <f>P621</f>
        <v>46518.57579462103</v>
      </c>
      <c r="Q865" s="3" t="s">
        <v>1</v>
      </c>
      <c r="R865" s="25"/>
    </row>
    <row r="866" spans="1:17" ht="12">
      <c r="A866" s="9"/>
      <c r="B866" s="1" t="s">
        <v>112</v>
      </c>
      <c r="C866" s="10">
        <f>D633</f>
        <v>62122.18631194531</v>
      </c>
      <c r="D866" s="10"/>
      <c r="E866" s="10">
        <f>F633</f>
        <v>48188.33703837279</v>
      </c>
      <c r="F866" s="10"/>
      <c r="G866" s="10">
        <f>H633</f>
        <v>39310.79959703913</v>
      </c>
      <c r="H866" s="10"/>
      <c r="I866" s="10">
        <f>J633</f>
        <v>31054.007893341055</v>
      </c>
      <c r="J866" s="10"/>
      <c r="K866" s="10">
        <f>L633</f>
        <v>31732.319996363636</v>
      </c>
      <c r="M866" s="21">
        <f>N633</f>
        <v>0</v>
      </c>
      <c r="O866" s="10">
        <f>P633</f>
        <v>48909.84994775293</v>
      </c>
      <c r="Q866" s="3" t="s">
        <v>1</v>
      </c>
    </row>
    <row r="867" spans="1:17" ht="12">
      <c r="A867" s="9"/>
      <c r="B867" s="1" t="s">
        <v>113</v>
      </c>
      <c r="C867" s="21">
        <f>D645</f>
        <v>0</v>
      </c>
      <c r="E867" s="21">
        <f>F645</f>
        <v>0</v>
      </c>
      <c r="G867" s="21">
        <f>H645</f>
        <v>0</v>
      </c>
      <c r="I867" s="21">
        <f>J645</f>
        <v>0</v>
      </c>
      <c r="K867" s="21">
        <f>L645</f>
        <v>0</v>
      </c>
      <c r="M867" s="21">
        <f>N645</f>
        <v>0</v>
      </c>
      <c r="O867" s="21">
        <f>P645</f>
        <v>0</v>
      </c>
      <c r="Q867" s="3" t="s">
        <v>1</v>
      </c>
    </row>
    <row r="868" spans="1:17" ht="12">
      <c r="A868" s="9"/>
      <c r="B868" s="17" t="s">
        <v>38</v>
      </c>
      <c r="C868" s="17" t="s">
        <v>38</v>
      </c>
      <c r="D868" s="17" t="s">
        <v>38</v>
      </c>
      <c r="E868" s="17" t="s">
        <v>38</v>
      </c>
      <c r="F868" s="17" t="s">
        <v>38</v>
      </c>
      <c r="G868" s="17" t="s">
        <v>38</v>
      </c>
      <c r="H868" s="17" t="s">
        <v>38</v>
      </c>
      <c r="I868" s="17" t="s">
        <v>38</v>
      </c>
      <c r="J868" s="17" t="s">
        <v>38</v>
      </c>
      <c r="K868" s="17" t="s">
        <v>38</v>
      </c>
      <c r="L868" s="17" t="s">
        <v>38</v>
      </c>
      <c r="M868" s="17" t="s">
        <v>38</v>
      </c>
      <c r="N868" s="17" t="s">
        <v>38</v>
      </c>
      <c r="O868" s="17" t="s">
        <v>38</v>
      </c>
      <c r="P868" s="17" t="s">
        <v>38</v>
      </c>
      <c r="Q868" s="3" t="s">
        <v>1</v>
      </c>
    </row>
    <row r="869" spans="1:20" ht="12">
      <c r="A869" s="9"/>
      <c r="Q869" s="3" t="s">
        <v>1</v>
      </c>
      <c r="R869" s="21">
        <f>(K477+K489+K501+K513+K525+K537+K549+K561+K573+K585+K597+K609+K621+K633+K645)</f>
        <v>297</v>
      </c>
      <c r="T869" s="21">
        <f>(M477+M489+M501+M513+M525+M537+M549+M561+M573+M585+M597+M609+M621+M633+M645)</f>
        <v>0</v>
      </c>
    </row>
    <row r="870" spans="1:17" ht="12">
      <c r="A870" s="27" t="s">
        <v>156</v>
      </c>
      <c r="Q870" s="3" t="s">
        <v>1</v>
      </c>
    </row>
    <row r="871" spans="1:17" ht="12">
      <c r="A871" s="9"/>
      <c r="B871" s="1" t="s">
        <v>142</v>
      </c>
      <c r="Q871" s="3" t="s">
        <v>1</v>
      </c>
    </row>
    <row r="872" spans="1:17" ht="12">
      <c r="A872" s="9"/>
      <c r="Q872" s="3" t="s">
        <v>1</v>
      </c>
    </row>
    <row r="873" spans="1:17" ht="12">
      <c r="A873" s="9"/>
      <c r="B873" s="1" t="s">
        <v>143</v>
      </c>
      <c r="Q873" s="3" t="s">
        <v>1</v>
      </c>
    </row>
    <row r="874" spans="1:17" ht="12">
      <c r="A874" s="9"/>
      <c r="B874" s="1" t="s">
        <v>157</v>
      </c>
      <c r="Q874" s="3" t="s">
        <v>1</v>
      </c>
    </row>
    <row r="875" spans="1:17" ht="12">
      <c r="A875" s="9"/>
      <c r="B875" s="1" t="s">
        <v>68</v>
      </c>
      <c r="Q875" s="3" t="s">
        <v>1</v>
      </c>
    </row>
    <row r="876" spans="1:17" ht="12">
      <c r="A876" s="9"/>
      <c r="B876" s="1" t="s">
        <v>70</v>
      </c>
      <c r="Q876" s="3" t="s">
        <v>1</v>
      </c>
    </row>
    <row r="878" spans="1:17" ht="12">
      <c r="A878" s="9"/>
      <c r="B878" s="17" t="s">
        <v>38</v>
      </c>
      <c r="C878" s="17" t="s">
        <v>38</v>
      </c>
      <c r="D878" s="17" t="s">
        <v>38</v>
      </c>
      <c r="E878" s="17" t="s">
        <v>38</v>
      </c>
      <c r="F878" s="17" t="s">
        <v>38</v>
      </c>
      <c r="G878" s="17" t="s">
        <v>38</v>
      </c>
      <c r="H878" s="17" t="s">
        <v>38</v>
      </c>
      <c r="I878" s="17" t="s">
        <v>38</v>
      </c>
      <c r="J878" s="17" t="s">
        <v>38</v>
      </c>
      <c r="K878" s="17" t="s">
        <v>38</v>
      </c>
      <c r="L878" s="17" t="s">
        <v>38</v>
      </c>
      <c r="M878" s="17" t="s">
        <v>38</v>
      </c>
      <c r="N878" s="17" t="s">
        <v>38</v>
      </c>
      <c r="O878" s="17" t="s">
        <v>38</v>
      </c>
      <c r="P878" s="17" t="s">
        <v>38</v>
      </c>
      <c r="Q878" s="3" t="s">
        <v>1</v>
      </c>
    </row>
    <row r="879" spans="1:17" ht="12">
      <c r="A879" s="9"/>
      <c r="C879" s="14" t="s">
        <v>145</v>
      </c>
      <c r="E879" s="14" t="s">
        <v>17</v>
      </c>
      <c r="G879" s="14" t="s">
        <v>18</v>
      </c>
      <c r="I879" s="14" t="s">
        <v>19</v>
      </c>
      <c r="K879" s="14" t="s">
        <v>146</v>
      </c>
      <c r="M879" s="14" t="s">
        <v>147</v>
      </c>
      <c r="O879" s="1" t="s">
        <v>148</v>
      </c>
      <c r="Q879" s="3" t="s">
        <v>1</v>
      </c>
    </row>
    <row r="880" spans="1:17" ht="12">
      <c r="A880" s="9"/>
      <c r="C880" s="4" t="s">
        <v>59</v>
      </c>
      <c r="D880" s="1" t="s">
        <v>96</v>
      </c>
      <c r="E880" s="4" t="s">
        <v>59</v>
      </c>
      <c r="F880" s="1" t="s">
        <v>96</v>
      </c>
      <c r="G880" s="4" t="s">
        <v>59</v>
      </c>
      <c r="H880" s="1" t="s">
        <v>96</v>
      </c>
      <c r="I880" s="4" t="s">
        <v>59</v>
      </c>
      <c r="J880" s="1" t="s">
        <v>96</v>
      </c>
      <c r="K880" s="4" t="s">
        <v>59</v>
      </c>
      <c r="L880" s="1" t="s">
        <v>96</v>
      </c>
      <c r="M880" s="4" t="s">
        <v>59</v>
      </c>
      <c r="N880" s="1" t="s">
        <v>96</v>
      </c>
      <c r="O880" s="4" t="s">
        <v>59</v>
      </c>
      <c r="P880" s="1" t="s">
        <v>96</v>
      </c>
      <c r="Q880" s="3" t="s">
        <v>1</v>
      </c>
    </row>
    <row r="881" spans="1:17" ht="12">
      <c r="A881" s="9"/>
      <c r="C881" s="13" t="s">
        <v>97</v>
      </c>
      <c r="D881" s="12" t="s">
        <v>84</v>
      </c>
      <c r="E881" s="13" t="s">
        <v>97</v>
      </c>
      <c r="F881" s="12" t="s">
        <v>84</v>
      </c>
      <c r="G881" s="13" t="s">
        <v>97</v>
      </c>
      <c r="H881" s="12" t="s">
        <v>84</v>
      </c>
      <c r="I881" s="13" t="s">
        <v>97</v>
      </c>
      <c r="J881" s="12" t="s">
        <v>84</v>
      </c>
      <c r="K881" s="13" t="s">
        <v>97</v>
      </c>
      <c r="L881" s="12" t="s">
        <v>84</v>
      </c>
      <c r="M881" s="13" t="s">
        <v>97</v>
      </c>
      <c r="N881" s="12" t="s">
        <v>84</v>
      </c>
      <c r="O881" s="13" t="s">
        <v>97</v>
      </c>
      <c r="P881" s="12" t="s">
        <v>84</v>
      </c>
      <c r="Q881" s="3" t="s">
        <v>1</v>
      </c>
    </row>
    <row r="882" spans="1:17" ht="12">
      <c r="A882" s="9"/>
      <c r="B882" s="17" t="s">
        <v>38</v>
      </c>
      <c r="C882" s="17" t="s">
        <v>38</v>
      </c>
      <c r="D882" s="17" t="s">
        <v>38</v>
      </c>
      <c r="E882" s="17" t="s">
        <v>38</v>
      </c>
      <c r="F882" s="17" t="s">
        <v>38</v>
      </c>
      <c r="G882" s="17" t="s">
        <v>38</v>
      </c>
      <c r="H882" s="17" t="s">
        <v>38</v>
      </c>
      <c r="I882" s="17" t="s">
        <v>38</v>
      </c>
      <c r="J882" s="17" t="s">
        <v>38</v>
      </c>
      <c r="K882" s="17" t="s">
        <v>38</v>
      </c>
      <c r="L882" s="17" t="s">
        <v>38</v>
      </c>
      <c r="M882" s="17" t="s">
        <v>38</v>
      </c>
      <c r="N882" s="17" t="s">
        <v>38</v>
      </c>
      <c r="O882" s="17" t="s">
        <v>38</v>
      </c>
      <c r="P882" s="17" t="s">
        <v>38</v>
      </c>
      <c r="Q882" s="3" t="s">
        <v>1</v>
      </c>
    </row>
    <row r="883" spans="1:17" ht="12">
      <c r="A883" s="9"/>
      <c r="Q883" s="3" t="s">
        <v>1</v>
      </c>
    </row>
    <row r="884" spans="1:20" ht="12">
      <c r="A884" s="9"/>
      <c r="B884" s="1" t="s">
        <v>98</v>
      </c>
      <c r="C884" s="28">
        <f>(C478*D478+C490*D490+C502*D502+C514*D514+C526*D526+C538*D538+C550*D550+C562*D562+C574*D574+C586*D586+C598*D598+C610*D610+C622*D622+C634*D634+C646*D646)/(C478+C490+C502+C514+C526+C538+C550+C562+C574+C586+C598+C610+C622+C634+C646)</f>
        <v>49454.94220452913</v>
      </c>
      <c r="D884" s="28"/>
      <c r="E884" s="28">
        <f>(E478*F478+E490*F490+E502*F502+E514*F514+E526*F526+E538*F538+E550*F550+E562*F562+E574*F574+E586*F586+E598*F598+E610*F610+E622*F622+E634*F634+E646*F646)/(E478+E490+E502+E514+E526+E538+E550+E562+E574+E586+E598+E610+E622+E634+E646)</f>
        <v>40681.656105729955</v>
      </c>
      <c r="F884" s="28"/>
      <c r="G884" s="28">
        <f>(G478*H478+G490*H490+G502*H502+G514*H514+G526*H526+G538*H538+G550*H550+G562*H562+G574*H574+G586*H586+G598*H598+G610*H610+G622*H622+G634*H634+G646*H646)/(G478+G490+G502+G514+G526+G538+G550+G562+G574+G586+G598+G610+G622+G634+G646)</f>
        <v>34514.94194170242</v>
      </c>
      <c r="H884" s="28"/>
      <c r="I884" s="28">
        <f>(I478*J478+I490*J490+I502*J502+I514*J514+I526*J526+I538*J538+I550*J550+I562*J562+I574*J574+I586*J586+I598*J598+I610*J610+I622*J622+I634*J634+I646*J646)/(I478+I490+I502+I514+I526+I538+I550+I562+I574+I586+I598+I610+I622+I634+I646)</f>
        <v>26481.20042702817</v>
      </c>
      <c r="J884" s="28"/>
      <c r="K884" s="28">
        <f>IF(R903&gt;0,(K478*L478+K490*L490+K502*L502+K514*L514+K526*L526+K538*L538+K550*L550+K562*L562+K574*L574+K586*L586+K598*L598+K610*L610+K622*L622+K634*L634+K646*L646)/R903,0)</f>
        <v>27209.814442626783</v>
      </c>
      <c r="L884" s="28"/>
      <c r="M884" s="28" t="e">
        <f>IF(T903&gt;0,(M478*N478+M490*N490+M502*N502+M514*N514+M526*N526+M538*N538+M550*N550+M562*N562+M574*N574+M586*N586+M598*N598+M610*N610+M622*N622+M634*N634+M646*N646)/T903,NA())</f>
        <v>#N/A</v>
      </c>
      <c r="N884" s="28"/>
      <c r="O884" s="28">
        <f>(O478*P478+O490*P490+O502*P502+O514*P514+O526*P526+O538*P538+O550*P550+O562*P562+O574*P574+O586*P586+O598*P598+O610*P610+O622*P622+O634*P634+O646*P646)/(O478+O490+O502+O514+O526+O538+O550+O562+O574+O586+O598+O610+O622+O634+O646)</f>
        <v>39485.979777306704</v>
      </c>
      <c r="P884" s="28"/>
      <c r="Q884" s="31" t="s">
        <v>1</v>
      </c>
      <c r="R884" s="1" t="s">
        <v>57</v>
      </c>
      <c r="S884" s="21">
        <v>39566.2284843274</v>
      </c>
      <c r="T884" s="33">
        <f aca="true" t="shared" si="293" ref="T884:T894">(S884/$S$888)</f>
        <v>1.199275809093628</v>
      </c>
    </row>
    <row r="885" spans="1:20" ht="12">
      <c r="A885" s="9"/>
      <c r="Q885" s="3" t="s">
        <v>1</v>
      </c>
      <c r="R885" s="1" t="s">
        <v>43</v>
      </c>
      <c r="S885" s="21">
        <v>35800.8868906456</v>
      </c>
      <c r="T885" s="33">
        <f t="shared" si="293"/>
        <v>1.0851460762568137</v>
      </c>
    </row>
    <row r="886" spans="1:20" ht="12">
      <c r="A886" s="9"/>
      <c r="B886" s="1" t="s">
        <v>99</v>
      </c>
      <c r="C886" s="21">
        <f>D478</f>
        <v>49544.38481404959</v>
      </c>
      <c r="D886" s="10"/>
      <c r="E886" s="21">
        <f>F478</f>
        <v>39341.6266548985</v>
      </c>
      <c r="F886" s="10"/>
      <c r="G886" s="21">
        <f>H478</f>
        <v>33806.243598778485</v>
      </c>
      <c r="H886" s="10"/>
      <c r="I886" s="21">
        <f>J478</f>
        <v>27938.190476190477</v>
      </c>
      <c r="J886" s="10"/>
      <c r="K886" s="10">
        <f>L478</f>
        <v>24020.612440191388</v>
      </c>
      <c r="L886" s="10"/>
      <c r="M886" s="21">
        <f>N478</f>
        <v>0</v>
      </c>
      <c r="N886" s="10"/>
      <c r="O886" s="21">
        <f>P478</f>
        <v>38728.10526315789</v>
      </c>
      <c r="P886" s="10"/>
      <c r="Q886" s="3" t="s">
        <v>1</v>
      </c>
      <c r="R886" s="1" t="s">
        <v>50</v>
      </c>
      <c r="S886" s="21">
        <v>35252.8803242212</v>
      </c>
      <c r="T886" s="33">
        <f t="shared" si="293"/>
        <v>1.068535672801312</v>
      </c>
    </row>
    <row r="887" spans="1:20" ht="12">
      <c r="A887" s="9"/>
      <c r="B887" s="1" t="s">
        <v>100</v>
      </c>
      <c r="C887" s="21">
        <f>D490</f>
        <v>52279.90819081907</v>
      </c>
      <c r="E887" s="21">
        <f>F490</f>
        <v>41966.21680837145</v>
      </c>
      <c r="G887" s="21">
        <f>H490</f>
        <v>34880.85991995428</v>
      </c>
      <c r="I887" s="21">
        <f>J490</f>
        <v>26198.99412030752</v>
      </c>
      <c r="K887" s="10">
        <f>L490</f>
        <v>22453.944055944055</v>
      </c>
      <c r="M887" s="21">
        <f>N490</f>
        <v>0</v>
      </c>
      <c r="O887" s="21">
        <f>P490</f>
        <v>39475.43008235103</v>
      </c>
      <c r="Q887" s="3" t="s">
        <v>1</v>
      </c>
      <c r="R887" s="1" t="s">
        <v>55</v>
      </c>
      <c r="S887" s="21">
        <v>33218.7737883568</v>
      </c>
      <c r="T887" s="33">
        <f t="shared" si="293"/>
        <v>1.0068806994811303</v>
      </c>
    </row>
    <row r="888" spans="1:20" ht="12">
      <c r="A888" s="9"/>
      <c r="B888" s="1" t="s">
        <v>101</v>
      </c>
      <c r="C888" s="21">
        <f>D502</f>
        <v>54175.30714916155</v>
      </c>
      <c r="D888" s="10"/>
      <c r="E888" s="21">
        <f>F502</f>
        <v>40753.24435004249</v>
      </c>
      <c r="F888" s="10"/>
      <c r="G888" s="21">
        <f>H502</f>
        <v>36281.384326018786</v>
      </c>
      <c r="H888" s="10"/>
      <c r="I888" s="21">
        <f>J502</f>
        <v>28083.509445100328</v>
      </c>
      <c r="J888" s="10"/>
      <c r="K888" s="10">
        <f>L502</f>
        <v>0</v>
      </c>
      <c r="L888" s="10"/>
      <c r="M888" s="21">
        <f>N502</f>
        <v>0</v>
      </c>
      <c r="N888" s="10"/>
      <c r="O888" s="21">
        <f>P502</f>
        <v>41816.715435606064</v>
      </c>
      <c r="P888" s="10"/>
      <c r="Q888" s="3" t="s">
        <v>1</v>
      </c>
      <c r="S888" s="28">
        <v>32991.7673518573</v>
      </c>
      <c r="T888" s="33">
        <f t="shared" si="293"/>
        <v>1</v>
      </c>
    </row>
    <row r="889" spans="1:20" ht="12">
      <c r="A889" s="9"/>
      <c r="B889" s="1" t="s">
        <v>102</v>
      </c>
      <c r="C889" s="21">
        <f>D514</f>
        <v>47901</v>
      </c>
      <c r="E889" s="21">
        <f>F514</f>
        <v>39249</v>
      </c>
      <c r="G889" s="21">
        <f>H514</f>
        <v>32772</v>
      </c>
      <c r="I889" s="21">
        <f>J514</f>
        <v>25846</v>
      </c>
      <c r="K889" s="10">
        <f>L514</f>
        <v>0</v>
      </c>
      <c r="M889" s="21">
        <f>N514</f>
        <v>0</v>
      </c>
      <c r="O889" s="21">
        <f>P514</f>
        <v>36901.424836601305</v>
      </c>
      <c r="Q889" s="3" t="s">
        <v>1</v>
      </c>
      <c r="R889" s="1" t="s">
        <v>26</v>
      </c>
      <c r="S889" s="21">
        <v>32864.573815729</v>
      </c>
      <c r="T889" s="33">
        <f t="shared" si="293"/>
        <v>0.9961446886196856</v>
      </c>
    </row>
    <row r="890" spans="1:20" ht="12">
      <c r="A890" s="9"/>
      <c r="B890" s="1" t="s">
        <v>103</v>
      </c>
      <c r="C890" s="21">
        <f>D526</f>
        <v>46501.23869713171</v>
      </c>
      <c r="E890" s="21">
        <f>F526</f>
        <v>39864.11521904277</v>
      </c>
      <c r="G890" s="21">
        <f>H526</f>
        <v>34868.99277543649</v>
      </c>
      <c r="I890" s="21">
        <f>J526</f>
        <v>26886.954104148277</v>
      </c>
      <c r="K890" s="10">
        <f>L526</f>
        <v>26254.9818181818</v>
      </c>
      <c r="M890" s="21">
        <f>N526</f>
        <v>0</v>
      </c>
      <c r="O890" s="21">
        <f>P526</f>
        <v>39720.051178002526</v>
      </c>
      <c r="Q890" s="3" t="s">
        <v>1</v>
      </c>
      <c r="R890" s="1" t="s">
        <v>47</v>
      </c>
      <c r="S890" s="21">
        <v>32027.6817440308</v>
      </c>
      <c r="T890" s="33">
        <f t="shared" si="293"/>
        <v>0.9707779944752725</v>
      </c>
    </row>
    <row r="891" spans="1:20" ht="12">
      <c r="A891" s="9"/>
      <c r="B891" s="1" t="s">
        <v>104</v>
      </c>
      <c r="C891" s="21">
        <f>D538</f>
        <v>48199</v>
      </c>
      <c r="D891" s="10"/>
      <c r="E891" s="21">
        <f>F538</f>
        <v>38865</v>
      </c>
      <c r="F891" s="10"/>
      <c r="G891" s="21">
        <f>H538</f>
        <v>34252</v>
      </c>
      <c r="H891" s="10"/>
      <c r="I891" s="21">
        <f>J538</f>
        <v>24438</v>
      </c>
      <c r="J891" s="10"/>
      <c r="K891" s="10">
        <f>L538</f>
        <v>0</v>
      </c>
      <c r="L891" s="10"/>
      <c r="M891" s="21">
        <f>N538</f>
        <v>0</v>
      </c>
      <c r="N891" s="10"/>
      <c r="O891" s="21">
        <f>P538</f>
        <v>38346.040641099025</v>
      </c>
      <c r="P891" s="10"/>
      <c r="Q891" s="3" t="s">
        <v>1</v>
      </c>
      <c r="R891" s="1" t="s">
        <v>56</v>
      </c>
      <c r="S891" s="21">
        <v>31924.7919254658</v>
      </c>
      <c r="T891" s="33">
        <f t="shared" si="293"/>
        <v>0.9676593431624259</v>
      </c>
    </row>
    <row r="892" spans="1:20" ht="12">
      <c r="A892" s="9"/>
      <c r="B892" s="1" t="s">
        <v>105</v>
      </c>
      <c r="C892" s="21">
        <f>D550</f>
        <v>63169.87147335423</v>
      </c>
      <c r="D892" s="10"/>
      <c r="E892" s="21">
        <f>F550</f>
        <v>44534.18730407523</v>
      </c>
      <c r="F892" s="10"/>
      <c r="G892" s="21">
        <f>H550</f>
        <v>39682.357894736844</v>
      </c>
      <c r="H892" s="10"/>
      <c r="I892" s="21">
        <f>J550</f>
        <v>28687.5</v>
      </c>
      <c r="J892" s="10"/>
      <c r="K892" s="10">
        <f>L550</f>
        <v>31804.163636363635</v>
      </c>
      <c r="L892" s="10"/>
      <c r="M892" s="21">
        <f>N550</f>
        <v>0</v>
      </c>
      <c r="N892" s="10"/>
      <c r="O892" s="21">
        <f>P550</f>
        <v>45677.30945558739</v>
      </c>
      <c r="P892" s="10"/>
      <c r="Q892" s="3" t="s">
        <v>1</v>
      </c>
      <c r="R892" s="1" t="s">
        <v>54</v>
      </c>
      <c r="S892" s="21">
        <v>29812.8516332153</v>
      </c>
      <c r="T892" s="33">
        <f t="shared" si="293"/>
        <v>0.9036451826075622</v>
      </c>
    </row>
    <row r="893" spans="1:20" ht="12">
      <c r="A893" s="9"/>
      <c r="B893" s="1" t="s">
        <v>106</v>
      </c>
      <c r="C893" s="21">
        <f>D562</f>
        <v>40171.58893280633</v>
      </c>
      <c r="D893" s="10"/>
      <c r="E893" s="21">
        <f>F562</f>
        <v>36754.52934407365</v>
      </c>
      <c r="F893" s="10"/>
      <c r="G893" s="21">
        <f>H562</f>
        <v>32038.2</v>
      </c>
      <c r="H893" s="10"/>
      <c r="I893" s="21">
        <f>J562</f>
        <v>25970.737012987014</v>
      </c>
      <c r="J893" s="10"/>
      <c r="K893" s="10">
        <f>L562</f>
        <v>0</v>
      </c>
      <c r="L893" s="10"/>
      <c r="M893" s="21">
        <f>N562</f>
        <v>0</v>
      </c>
      <c r="N893" s="10"/>
      <c r="O893" s="21">
        <f>P562</f>
        <v>33929.97046902143</v>
      </c>
      <c r="P893" s="10"/>
      <c r="Q893" s="3" t="s">
        <v>1</v>
      </c>
      <c r="R893" s="1" t="s">
        <v>46</v>
      </c>
      <c r="S893" s="21">
        <v>29414.8362745098</v>
      </c>
      <c r="T893" s="33">
        <f t="shared" si="293"/>
        <v>0.8915811014548108</v>
      </c>
    </row>
    <row r="894" spans="1:20" ht="12">
      <c r="A894" s="9"/>
      <c r="B894" s="1" t="s">
        <v>107</v>
      </c>
      <c r="C894" s="21">
        <f>D574</f>
        <v>51185.277548209364</v>
      </c>
      <c r="D894" s="10"/>
      <c r="E894" s="21">
        <f>F574</f>
        <v>42134.6386535379</v>
      </c>
      <c r="F894" s="10"/>
      <c r="G894" s="21">
        <f>H574</f>
        <v>36605.80330780331</v>
      </c>
      <c r="H894" s="10"/>
      <c r="I894" s="21">
        <f>J574</f>
        <v>29756.30909090909</v>
      </c>
      <c r="J894" s="10"/>
      <c r="K894" s="10">
        <f>L574</f>
        <v>30055.092939318747</v>
      </c>
      <c r="L894" s="10"/>
      <c r="M894" s="21">
        <f>N574</f>
        <v>0</v>
      </c>
      <c r="N894" s="10"/>
      <c r="O894" s="21">
        <f>P574</f>
        <v>41158.44100309085</v>
      </c>
      <c r="P894" s="10"/>
      <c r="Q894" s="3" t="s">
        <v>1</v>
      </c>
      <c r="R894" s="1" t="s">
        <v>49</v>
      </c>
      <c r="S894" s="21">
        <v>27609.2074731727</v>
      </c>
      <c r="T894" s="33">
        <f t="shared" si="293"/>
        <v>0.8368514235300103</v>
      </c>
    </row>
    <row r="895" spans="1:17" ht="12">
      <c r="A895" s="9"/>
      <c r="B895" s="1" t="s">
        <v>108</v>
      </c>
      <c r="C895" s="21">
        <f>D586</f>
        <v>50292</v>
      </c>
      <c r="D895" s="10"/>
      <c r="E895" s="21">
        <f>F586</f>
        <v>44221</v>
      </c>
      <c r="F895" s="10"/>
      <c r="G895" s="21">
        <f>H586</f>
        <v>38655</v>
      </c>
      <c r="H895" s="10"/>
      <c r="I895" s="21">
        <f>J586</f>
        <v>32217</v>
      </c>
      <c r="J895" s="10"/>
      <c r="K895" s="10">
        <f>L586</f>
        <v>0</v>
      </c>
      <c r="L895" s="10"/>
      <c r="M895" s="21">
        <f>N586</f>
        <v>0</v>
      </c>
      <c r="N895" s="10"/>
      <c r="O895" s="21">
        <f>P586</f>
        <v>41610.29973474801</v>
      </c>
      <c r="P895" s="10"/>
      <c r="Q895" s="3" t="s">
        <v>1</v>
      </c>
    </row>
    <row r="896" spans="1:17" ht="12">
      <c r="A896" s="9"/>
      <c r="B896" s="1" t="s">
        <v>109</v>
      </c>
      <c r="C896" s="21">
        <f>D598</f>
        <v>46744</v>
      </c>
      <c r="E896" s="21">
        <f>F598</f>
        <v>38556</v>
      </c>
      <c r="G896" s="21">
        <f>H598</f>
        <v>32642.14285714286</v>
      </c>
      <c r="I896" s="21">
        <f>J598</f>
        <v>25680</v>
      </c>
      <c r="K896" s="10">
        <f>L598</f>
        <v>17340</v>
      </c>
      <c r="M896" s="21">
        <f>N598</f>
        <v>0</v>
      </c>
      <c r="O896" s="21">
        <f>P598</f>
        <v>37632.26104417671</v>
      </c>
      <c r="Q896" s="3" t="s">
        <v>1</v>
      </c>
    </row>
    <row r="897" spans="1:17" ht="12">
      <c r="A897" s="9"/>
      <c r="B897" s="1" t="s">
        <v>110</v>
      </c>
      <c r="C897" s="21">
        <f>D610</f>
        <v>50291.69660014782</v>
      </c>
      <c r="D897" s="10"/>
      <c r="E897" s="21">
        <f>F610</f>
        <v>43664.493506493505</v>
      </c>
      <c r="F897" s="10"/>
      <c r="G897" s="21">
        <f>H610</f>
        <v>31477.049551307064</v>
      </c>
      <c r="H897" s="10"/>
      <c r="I897" s="21">
        <f>J610</f>
        <v>25003.41769041769</v>
      </c>
      <c r="J897" s="10"/>
      <c r="K897" s="10">
        <f>L610</f>
        <v>0</v>
      </c>
      <c r="L897" s="10"/>
      <c r="M897" s="21">
        <f>N610</f>
        <v>0</v>
      </c>
      <c r="N897" s="10"/>
      <c r="O897" s="21">
        <f>P610</f>
        <v>39839.696120817294</v>
      </c>
      <c r="P897" s="10"/>
      <c r="Q897" s="3" t="s">
        <v>1</v>
      </c>
    </row>
    <row r="898" spans="1:17" ht="12">
      <c r="A898" s="9"/>
      <c r="B898" s="1" t="s">
        <v>111</v>
      </c>
      <c r="C898" s="21">
        <f>D622</f>
        <v>47265</v>
      </c>
      <c r="D898" s="10"/>
      <c r="E898" s="21">
        <f>F622</f>
        <v>39262</v>
      </c>
      <c r="F898" s="10"/>
      <c r="G898" s="21">
        <f>H622</f>
        <v>33630</v>
      </c>
      <c r="H898" s="10"/>
      <c r="I898" s="21">
        <f>J622</f>
        <v>25565</v>
      </c>
      <c r="J898" s="10"/>
      <c r="K898" s="10">
        <f>L622</f>
        <v>23758</v>
      </c>
      <c r="L898" s="10"/>
      <c r="M898" s="21">
        <f>N622</f>
        <v>0</v>
      </c>
      <c r="N898" s="10"/>
      <c r="O898" s="21">
        <f>P622</f>
        <v>37630.662819455894</v>
      </c>
      <c r="P898" s="10"/>
      <c r="Q898" s="3" t="s">
        <v>1</v>
      </c>
    </row>
    <row r="899" spans="1:17" ht="12">
      <c r="A899" s="9"/>
      <c r="B899" s="1" t="s">
        <v>112</v>
      </c>
      <c r="C899" s="21">
        <f>D634</f>
        <v>51555.726401291606</v>
      </c>
      <c r="D899" s="10"/>
      <c r="E899" s="21">
        <f>F634</f>
        <v>44160.94344781145</v>
      </c>
      <c r="F899" s="10"/>
      <c r="G899" s="21">
        <f>H634</f>
        <v>35708.663945454544</v>
      </c>
      <c r="H899" s="10"/>
      <c r="I899" s="21">
        <f>J634</f>
        <v>29453.789323140496</v>
      </c>
      <c r="J899" s="10"/>
      <c r="K899" s="10">
        <f>L634</f>
        <v>0</v>
      </c>
      <c r="L899" s="10"/>
      <c r="M899" s="21">
        <f>N634</f>
        <v>0</v>
      </c>
      <c r="N899" s="10"/>
      <c r="O899" s="21">
        <f>P634</f>
        <v>43301.114910887096</v>
      </c>
      <c r="P899" s="10"/>
      <c r="Q899" s="3" t="s">
        <v>1</v>
      </c>
    </row>
    <row r="900" spans="1:17" ht="12">
      <c r="A900" s="9"/>
      <c r="B900" s="1" t="s">
        <v>113</v>
      </c>
      <c r="C900" s="21">
        <f>D646</f>
        <v>45299.102766798416</v>
      </c>
      <c r="E900" s="21">
        <f>F646</f>
        <v>36862.87205387205</v>
      </c>
      <c r="G900" s="21">
        <f>H646</f>
        <v>29422.99393939394</v>
      </c>
      <c r="I900" s="21">
        <f>J646</f>
        <v>21071</v>
      </c>
      <c r="K900" s="10">
        <f>L646</f>
        <v>0</v>
      </c>
      <c r="M900" s="21">
        <f>N646</f>
        <v>0</v>
      </c>
      <c r="O900" s="21">
        <f>P646</f>
        <v>36789.72606703641</v>
      </c>
      <c r="Q900" s="3" t="s">
        <v>1</v>
      </c>
    </row>
    <row r="901" spans="1:17" ht="12">
      <c r="A901" s="9"/>
      <c r="Q901" s="3" t="s">
        <v>1</v>
      </c>
    </row>
    <row r="902" spans="1:17" ht="12">
      <c r="A902" s="9"/>
      <c r="B902" s="17" t="s">
        <v>38</v>
      </c>
      <c r="C902" s="4" t="s">
        <v>38</v>
      </c>
      <c r="D902" s="17" t="s">
        <v>38</v>
      </c>
      <c r="E902" s="4" t="s">
        <v>38</v>
      </c>
      <c r="F902" s="17" t="s">
        <v>38</v>
      </c>
      <c r="G902" s="4" t="s">
        <v>38</v>
      </c>
      <c r="H902" s="17" t="s">
        <v>38</v>
      </c>
      <c r="I902" s="4" t="s">
        <v>38</v>
      </c>
      <c r="J902" s="4" t="s">
        <v>38</v>
      </c>
      <c r="K902" s="17" t="s">
        <v>38</v>
      </c>
      <c r="L902" s="17" t="s">
        <v>38</v>
      </c>
      <c r="M902" s="17" t="s">
        <v>38</v>
      </c>
      <c r="N902" s="17" t="s">
        <v>38</v>
      </c>
      <c r="O902" s="17" t="s">
        <v>38</v>
      </c>
      <c r="P902" s="17" t="s">
        <v>38</v>
      </c>
      <c r="Q902" s="3" t="s">
        <v>1</v>
      </c>
    </row>
    <row r="903" spans="1:20" ht="12">
      <c r="A903" s="9"/>
      <c r="Q903" s="3" t="s">
        <v>1</v>
      </c>
      <c r="R903" s="21">
        <f>(K478+K490+K502+K514+K526+K538+K550+K562+K574+K586+K598+K610+K622+K634+K646)</f>
        <v>778</v>
      </c>
      <c r="T903" s="21">
        <f>(M478+M490+M502+M514+M526+M538+M550+M562+M574+M586+M598+M610+M622+M634+M646)</f>
        <v>0</v>
      </c>
    </row>
    <row r="904" spans="1:17" ht="12">
      <c r="A904" s="27" t="s">
        <v>158</v>
      </c>
      <c r="Q904" s="3" t="s">
        <v>1</v>
      </c>
    </row>
    <row r="905" spans="1:17" ht="12">
      <c r="A905" s="9"/>
      <c r="B905" s="1" t="s">
        <v>159</v>
      </c>
      <c r="Q905" s="3" t="s">
        <v>1</v>
      </c>
    </row>
    <row r="906" spans="1:17" ht="12">
      <c r="A906" s="9"/>
      <c r="Q906" s="3" t="s">
        <v>1</v>
      </c>
    </row>
    <row r="907" spans="1:17" ht="12">
      <c r="A907" s="9"/>
      <c r="B907" s="1" t="s">
        <v>143</v>
      </c>
      <c r="Q907" s="3" t="s">
        <v>1</v>
      </c>
    </row>
    <row r="908" spans="1:17" ht="12">
      <c r="A908" s="9"/>
      <c r="B908" s="1" t="s">
        <v>160</v>
      </c>
      <c r="Q908" s="3" t="s">
        <v>1</v>
      </c>
    </row>
    <row r="909" spans="1:17" ht="12">
      <c r="A909" s="9"/>
      <c r="B909" s="1" t="s">
        <v>68</v>
      </c>
      <c r="Q909" s="3" t="s">
        <v>1</v>
      </c>
    </row>
    <row r="910" ht="12">
      <c r="B910" s="1" t="s">
        <v>70</v>
      </c>
    </row>
    <row r="911" spans="1:17" ht="12">
      <c r="A911" s="9"/>
      <c r="Q911" s="3" t="s">
        <v>1</v>
      </c>
    </row>
    <row r="912" spans="1:17" ht="12">
      <c r="A912" s="9"/>
      <c r="B912" s="17" t="s">
        <v>38</v>
      </c>
      <c r="C912" s="17" t="s">
        <v>38</v>
      </c>
      <c r="D912" s="17" t="s">
        <v>38</v>
      </c>
      <c r="E912" s="17" t="s">
        <v>38</v>
      </c>
      <c r="F912" s="17" t="s">
        <v>38</v>
      </c>
      <c r="G912" s="17" t="s">
        <v>38</v>
      </c>
      <c r="H912" s="17" t="s">
        <v>38</v>
      </c>
      <c r="I912" s="17" t="s">
        <v>38</v>
      </c>
      <c r="J912" s="17" t="s">
        <v>38</v>
      </c>
      <c r="K912" s="17" t="s">
        <v>38</v>
      </c>
      <c r="L912" s="17" t="s">
        <v>38</v>
      </c>
      <c r="M912" s="17" t="s">
        <v>38</v>
      </c>
      <c r="N912" s="17" t="s">
        <v>38</v>
      </c>
      <c r="O912" s="17" t="s">
        <v>38</v>
      </c>
      <c r="P912" s="17" t="s">
        <v>38</v>
      </c>
      <c r="Q912" s="3" t="s">
        <v>1</v>
      </c>
    </row>
    <row r="913" spans="1:17" ht="12">
      <c r="A913" s="9"/>
      <c r="C913" s="14" t="s">
        <v>145</v>
      </c>
      <c r="E913" s="14" t="s">
        <v>17</v>
      </c>
      <c r="G913" s="14" t="s">
        <v>18</v>
      </c>
      <c r="I913" s="14" t="s">
        <v>19</v>
      </c>
      <c r="K913" s="14" t="s">
        <v>146</v>
      </c>
      <c r="M913" s="14" t="s">
        <v>147</v>
      </c>
      <c r="O913" s="1" t="s">
        <v>148</v>
      </c>
      <c r="Q913" s="3" t="s">
        <v>1</v>
      </c>
    </row>
    <row r="914" spans="1:17" ht="12">
      <c r="A914" s="9"/>
      <c r="C914" s="4" t="s">
        <v>59</v>
      </c>
      <c r="D914" s="1" t="s">
        <v>96</v>
      </c>
      <c r="E914" s="4" t="s">
        <v>59</v>
      </c>
      <c r="F914" s="1" t="s">
        <v>96</v>
      </c>
      <c r="G914" s="4" t="s">
        <v>59</v>
      </c>
      <c r="H914" s="1" t="s">
        <v>96</v>
      </c>
      <c r="I914" s="4" t="s">
        <v>59</v>
      </c>
      <c r="J914" s="1" t="s">
        <v>96</v>
      </c>
      <c r="K914" s="4" t="s">
        <v>59</v>
      </c>
      <c r="L914" s="1" t="s">
        <v>96</v>
      </c>
      <c r="M914" s="4" t="s">
        <v>59</v>
      </c>
      <c r="N914" s="1" t="s">
        <v>96</v>
      </c>
      <c r="O914" s="4" t="s">
        <v>59</v>
      </c>
      <c r="P914" s="1" t="s">
        <v>96</v>
      </c>
      <c r="Q914" s="3" t="s">
        <v>1</v>
      </c>
    </row>
    <row r="915" spans="1:17" ht="12">
      <c r="A915" s="9"/>
      <c r="C915" s="13" t="s">
        <v>97</v>
      </c>
      <c r="D915" s="12" t="s">
        <v>84</v>
      </c>
      <c r="E915" s="13" t="s">
        <v>97</v>
      </c>
      <c r="F915" s="12" t="s">
        <v>84</v>
      </c>
      <c r="G915" s="13" t="s">
        <v>97</v>
      </c>
      <c r="H915" s="12" t="s">
        <v>84</v>
      </c>
      <c r="I915" s="13" t="s">
        <v>97</v>
      </c>
      <c r="J915" s="12" t="s">
        <v>84</v>
      </c>
      <c r="K915" s="13" t="s">
        <v>97</v>
      </c>
      <c r="L915" s="12" t="s">
        <v>84</v>
      </c>
      <c r="M915" s="13" t="s">
        <v>97</v>
      </c>
      <c r="N915" s="12" t="s">
        <v>84</v>
      </c>
      <c r="O915" s="13" t="s">
        <v>97</v>
      </c>
      <c r="P915" s="12" t="s">
        <v>84</v>
      </c>
      <c r="Q915" s="3" t="s">
        <v>1</v>
      </c>
    </row>
    <row r="916" spans="1:17" ht="12">
      <c r="A916" s="9"/>
      <c r="B916" s="17" t="s">
        <v>38</v>
      </c>
      <c r="C916" s="17" t="s">
        <v>38</v>
      </c>
      <c r="D916" s="17" t="s">
        <v>38</v>
      </c>
      <c r="E916" s="17" t="s">
        <v>38</v>
      </c>
      <c r="F916" s="17" t="s">
        <v>38</v>
      </c>
      <c r="G916" s="17" t="s">
        <v>38</v>
      </c>
      <c r="H916" s="17" t="s">
        <v>38</v>
      </c>
      <c r="I916" s="17" t="s">
        <v>38</v>
      </c>
      <c r="J916" s="17" t="s">
        <v>38</v>
      </c>
      <c r="K916" s="17" t="s">
        <v>38</v>
      </c>
      <c r="L916" s="17" t="s">
        <v>38</v>
      </c>
      <c r="M916" s="17" t="s">
        <v>38</v>
      </c>
      <c r="N916" s="17" t="s">
        <v>38</v>
      </c>
      <c r="O916" s="17" t="s">
        <v>38</v>
      </c>
      <c r="P916" s="17" t="s">
        <v>38</v>
      </c>
      <c r="Q916" s="3" t="s">
        <v>1</v>
      </c>
    </row>
    <row r="917" spans="1:18" ht="12">
      <c r="A917" s="9"/>
      <c r="Q917" s="3" t="s">
        <v>1</v>
      </c>
      <c r="R917" s="1" t="s">
        <v>161</v>
      </c>
    </row>
    <row r="918" spans="1:20" ht="12">
      <c r="A918" s="9"/>
      <c r="B918" s="1" t="s">
        <v>98</v>
      </c>
      <c r="C918" s="28">
        <f>(C479*D479+C491*D491+C503*D503+C515*D515+C527*D527+C539*D539+C551*D551+C563*D563+C575*D575+C587*D587+C599*D599+C611*D611+C623*D623+C635*D635+C647*D647)/(C479+C491+C503+C515+C527+C539+C551+C563+C575+C587+C599+C611+C623+C635+C647)</f>
        <v>48341.293731181395</v>
      </c>
      <c r="D918" s="28"/>
      <c r="E918" s="28">
        <f>(E479*F479+E491*F491+E503*F503+E515*F515+E527*F527+E539*F539+E551*F551+E563*F563+E575*F575+E587*F587+E599*F599+E611*F611+E623*F623+E635*F635+E647*F647)/(E479+E491+E503+E515+E527+E539+E551+E563+E575+E587+E599+E611+E623+E635+E647)</f>
        <v>40397.32588055982</v>
      </c>
      <c r="F918" s="28"/>
      <c r="G918" s="28">
        <f>(G479*H479+G491*H491+G503*H503+G515*H515+G527*H527+G539*H539+G551*H551+G563*H563+G575*H575+G587*H587+G599*H599+G611*H611+G623*H623+G635*H635+G647*H647)/(G479+G491+G503+G515+G527+G539+G551+G563+G575+G587+G599+G611+G623+G635+G647)</f>
        <v>34573.820189665406</v>
      </c>
      <c r="H918" s="28"/>
      <c r="I918" s="28">
        <f>(I479*J479+I491*J491+I503*J503+I515*J515+I527*J527+I539*J539+I551*J551+I563*J563+I575*J575+I587*J587+I599*J599+I611*J611+I623*J623+I635*J635+I647*J647)/(I479+I491+I503+I515+I527+I539+I551+I563+I575+I587+I599+I611+I623+I635+I647)</f>
        <v>26964.872659303506</v>
      </c>
      <c r="J918" s="28"/>
      <c r="K918" s="28">
        <f>(K479*L479+K491*L491+K503*L503+K515*L515+K527*L527+K539*L539+K551*L551+K563*L563+K575*L575+K587*L587+K599*L599+K611*L611+K623*L623+K635*L635+K647*L647)/(K479+K491+K503+K527+K539+K551+K563+K575+K587+K599+K611+K623+K635+K647)</f>
        <v>27772.254548311692</v>
      </c>
      <c r="L918" s="28"/>
      <c r="M918" s="28">
        <v>0</v>
      </c>
      <c r="N918" s="28"/>
      <c r="O918" s="28">
        <f>(O479*P479+O491*P491+O503*P503+O515*P515+O527*P527+O539*P539+O551*P551+O563*P563+O575*P575+O587*P587+O599*P599+O611*P611+O623*P623+O635*P635+O647*P647)/(O479+O491+O503+O515+O527+O539+O551+O563+O575+O587+O599+O611+O623+O635+O647)</f>
        <v>39055.96298442619</v>
      </c>
      <c r="Q918" s="3" t="s">
        <v>1</v>
      </c>
      <c r="R918" s="34" t="s">
        <v>162</v>
      </c>
      <c r="S918" s="10"/>
      <c r="T918" s="33"/>
    </row>
    <row r="919" spans="1:20" ht="12">
      <c r="A919" s="9"/>
      <c r="K919" s="28"/>
      <c r="Q919" s="3" t="s">
        <v>1</v>
      </c>
      <c r="T919" s="33"/>
    </row>
    <row r="920" spans="1:20" ht="12">
      <c r="A920" s="9"/>
      <c r="B920" s="1" t="s">
        <v>99</v>
      </c>
      <c r="C920" s="21">
        <f>D479</f>
        <v>44976.96103896104</v>
      </c>
      <c r="D920" s="10"/>
      <c r="E920" s="10">
        <f>F479</f>
        <v>37495.719865319865</v>
      </c>
      <c r="G920" s="10">
        <f>H479</f>
        <v>31665.854210305824</v>
      </c>
      <c r="H920" s="10"/>
      <c r="I920" s="10">
        <f>J479</f>
        <v>25466.66924564797</v>
      </c>
      <c r="J920" s="10"/>
      <c r="K920" s="10">
        <f>L479</f>
        <v>0</v>
      </c>
      <c r="L920" s="10"/>
      <c r="M920" s="10">
        <f>N479</f>
        <v>0</v>
      </c>
      <c r="N920" s="10"/>
      <c r="O920" s="10">
        <f>P479</f>
        <v>36157.43456543457</v>
      </c>
      <c r="Q920" s="3" t="s">
        <v>1</v>
      </c>
      <c r="S920" s="10"/>
      <c r="T920" s="33"/>
    </row>
    <row r="921" spans="1:20" ht="12">
      <c r="A921" s="9"/>
      <c r="B921" s="1" t="s">
        <v>100</v>
      </c>
      <c r="C921" s="21">
        <f>D491</f>
        <v>0</v>
      </c>
      <c r="D921" s="10"/>
      <c r="E921" s="10">
        <f>F491</f>
        <v>0</v>
      </c>
      <c r="G921" s="10">
        <f>H491</f>
        <v>0</v>
      </c>
      <c r="H921" s="10"/>
      <c r="I921" s="10">
        <f>J491</f>
        <v>0</v>
      </c>
      <c r="J921" s="10"/>
      <c r="K921" s="10">
        <f>L491</f>
        <v>0</v>
      </c>
      <c r="L921" s="10"/>
      <c r="M921" s="10">
        <f>N491</f>
        <v>0</v>
      </c>
      <c r="N921" s="10"/>
      <c r="O921" s="10">
        <f>P491</f>
        <v>0</v>
      </c>
      <c r="Q921" s="3" t="s">
        <v>1</v>
      </c>
      <c r="T921" s="33"/>
    </row>
    <row r="922" spans="1:20" ht="12">
      <c r="A922" s="9"/>
      <c r="B922" s="1" t="s">
        <v>101</v>
      </c>
      <c r="C922" s="21">
        <f>D503</f>
        <v>47891.743589743564</v>
      </c>
      <c r="D922" s="10"/>
      <c r="E922" s="10">
        <f>F503</f>
        <v>39548.09461966606</v>
      </c>
      <c r="G922" s="10">
        <f>H503</f>
        <v>35057.47107438014</v>
      </c>
      <c r="H922" s="10"/>
      <c r="I922" s="10">
        <f>J503</f>
        <v>27700.94474153296</v>
      </c>
      <c r="J922" s="10"/>
      <c r="K922" s="10">
        <f>L503</f>
        <v>0</v>
      </c>
      <c r="L922" s="10"/>
      <c r="M922" s="10">
        <f>N503</f>
        <v>0</v>
      </c>
      <c r="N922" s="10"/>
      <c r="O922" s="10">
        <f>P503</f>
        <v>39387.567593028725</v>
      </c>
      <c r="Q922" s="3" t="s">
        <v>1</v>
      </c>
      <c r="S922" s="10"/>
      <c r="T922" s="33"/>
    </row>
    <row r="923" spans="1:20" ht="12">
      <c r="A923" s="9"/>
      <c r="B923" s="1" t="s">
        <v>102</v>
      </c>
      <c r="C923" s="21">
        <f>D515</f>
        <v>45762</v>
      </c>
      <c r="E923" s="21">
        <f>F515</f>
        <v>37691</v>
      </c>
      <c r="G923" s="21">
        <f>H515</f>
        <v>34470</v>
      </c>
      <c r="I923" s="21">
        <f>J515</f>
        <v>26858</v>
      </c>
      <c r="K923" s="21">
        <f>L515</f>
        <v>0</v>
      </c>
      <c r="M923" s="10">
        <f>N515</f>
        <v>0</v>
      </c>
      <c r="O923" s="21">
        <f>P515</f>
        <v>38585.801801801805</v>
      </c>
      <c r="Q923" s="3" t="s">
        <v>1</v>
      </c>
      <c r="S923" s="28"/>
      <c r="T923" s="33"/>
    </row>
    <row r="924" spans="1:20" ht="12">
      <c r="A924" s="9"/>
      <c r="B924" s="1" t="s">
        <v>103</v>
      </c>
      <c r="C924" s="21">
        <f>D527</f>
        <v>46605.8235294118</v>
      </c>
      <c r="D924" s="10"/>
      <c r="E924" s="10">
        <f>F527</f>
        <v>38542.9545454545</v>
      </c>
      <c r="G924" s="10">
        <f>H527</f>
        <v>31336.4754098361</v>
      </c>
      <c r="H924" s="10"/>
      <c r="I924" s="10">
        <f>J527</f>
        <v>24379.9696969697</v>
      </c>
      <c r="J924" s="10"/>
      <c r="K924" s="10">
        <f>L527</f>
        <v>0</v>
      </c>
      <c r="L924" s="10"/>
      <c r="M924" s="10">
        <f>N527</f>
        <v>0</v>
      </c>
      <c r="N924" s="10"/>
      <c r="O924" s="10">
        <f>P527</f>
        <v>36527.02439024391</v>
      </c>
      <c r="Q924" s="3" t="s">
        <v>1</v>
      </c>
      <c r="S924" s="10"/>
      <c r="T924" s="33"/>
    </row>
    <row r="925" spans="1:20" ht="12">
      <c r="A925" s="9"/>
      <c r="B925" s="1" t="s">
        <v>104</v>
      </c>
      <c r="C925" s="21">
        <f>D539</f>
        <v>44574</v>
      </c>
      <c r="E925" s="21">
        <f>F539</f>
        <v>38320</v>
      </c>
      <c r="G925" s="21">
        <f>H539</f>
        <v>32452</v>
      </c>
      <c r="I925" s="21">
        <f>J539</f>
        <v>25693</v>
      </c>
      <c r="K925" s="21">
        <f>L539</f>
        <v>0</v>
      </c>
      <c r="M925" s="10">
        <f>N539</f>
        <v>0</v>
      </c>
      <c r="O925" s="21">
        <f>P539</f>
        <v>35691.915384615386</v>
      </c>
      <c r="Q925" s="3" t="s">
        <v>1</v>
      </c>
      <c r="S925" s="10"/>
      <c r="T925" s="33"/>
    </row>
    <row r="926" spans="1:20" ht="12">
      <c r="A926" s="9"/>
      <c r="B926" s="1" t="s">
        <v>105</v>
      </c>
      <c r="C926" s="21">
        <f>D551</f>
        <v>54960.53714813106</v>
      </c>
      <c r="E926" s="21">
        <f>F551</f>
        <v>45588.998186352255</v>
      </c>
      <c r="G926" s="21">
        <f>H551</f>
        <v>38982.27376033054</v>
      </c>
      <c r="I926" s="21">
        <f>J551</f>
        <v>29792.033766233813</v>
      </c>
      <c r="K926" s="21">
        <f>L551</f>
        <v>29367.470655926358</v>
      </c>
      <c r="M926" s="10">
        <f>N551</f>
        <v>0</v>
      </c>
      <c r="O926" s="21">
        <f>P551</f>
        <v>44105.8104619565</v>
      </c>
      <c r="Q926" s="3" t="s">
        <v>1</v>
      </c>
      <c r="S926" s="10"/>
      <c r="T926" s="33"/>
    </row>
    <row r="927" spans="1:20" ht="12">
      <c r="A927" s="9"/>
      <c r="B927" s="1" t="s">
        <v>106</v>
      </c>
      <c r="C927" s="21">
        <f>D563</f>
        <v>0</v>
      </c>
      <c r="E927" s="21">
        <f>F563</f>
        <v>0</v>
      </c>
      <c r="G927" s="21">
        <f>H563</f>
        <v>0</v>
      </c>
      <c r="I927" s="21">
        <f>J563</f>
        <v>0</v>
      </c>
      <c r="K927" s="21">
        <f>L563</f>
        <v>0</v>
      </c>
      <c r="M927" s="10">
        <f>N563</f>
        <v>0</v>
      </c>
      <c r="O927" s="21">
        <f>P563</f>
        <v>0</v>
      </c>
      <c r="Q927" s="3" t="s">
        <v>1</v>
      </c>
      <c r="S927" s="10"/>
      <c r="T927" s="33"/>
    </row>
    <row r="928" spans="1:20" ht="12">
      <c r="A928" s="9"/>
      <c r="B928" s="1" t="s">
        <v>107</v>
      </c>
      <c r="C928" s="21">
        <f>D575</f>
        <v>52209.36557059961</v>
      </c>
      <c r="D928" s="10"/>
      <c r="E928" s="10">
        <f>F575</f>
        <v>40791.09180918092</v>
      </c>
      <c r="G928" s="10">
        <f>H575</f>
        <v>34817.229946524065</v>
      </c>
      <c r="H928" s="10"/>
      <c r="I928" s="10">
        <f>J575</f>
        <v>0</v>
      </c>
      <c r="J928" s="10"/>
      <c r="K928" s="10">
        <f>L575</f>
        <v>28904.236363636363</v>
      </c>
      <c r="L928" s="10"/>
      <c r="M928" s="10">
        <f>N575</f>
        <v>0</v>
      </c>
      <c r="N928" s="10"/>
      <c r="O928" s="10">
        <f>P575</f>
        <v>40637.47642615264</v>
      </c>
      <c r="Q928" s="3" t="s">
        <v>1</v>
      </c>
      <c r="S928" s="10"/>
      <c r="T928" s="33"/>
    </row>
    <row r="929" spans="1:17" ht="12">
      <c r="A929" s="9"/>
      <c r="B929" s="1" t="s">
        <v>108</v>
      </c>
      <c r="C929" s="21">
        <f>D587</f>
        <v>45037.08955223881</v>
      </c>
      <c r="D929" s="10"/>
      <c r="E929" s="10">
        <f>F587</f>
        <v>39835.46590909091</v>
      </c>
      <c r="G929" s="10">
        <f>H587</f>
        <v>35652.253588516745</v>
      </c>
      <c r="H929" s="10"/>
      <c r="I929" s="10">
        <f>J587</f>
        <v>29639.380597014926</v>
      </c>
      <c r="J929" s="10"/>
      <c r="K929" s="10">
        <f>L587</f>
        <v>0</v>
      </c>
      <c r="L929" s="10"/>
      <c r="M929" s="10">
        <f>N587</f>
        <v>0</v>
      </c>
      <c r="N929" s="10"/>
      <c r="O929" s="10">
        <f>P587</f>
        <v>37225.25363636364</v>
      </c>
      <c r="Q929" s="3" t="s">
        <v>1</v>
      </c>
    </row>
    <row r="930" spans="1:19" ht="12">
      <c r="A930" s="9"/>
      <c r="B930" s="1" t="s">
        <v>109</v>
      </c>
      <c r="C930" s="21">
        <f>D599</f>
        <v>0</v>
      </c>
      <c r="E930" s="21">
        <f>F599</f>
        <v>0</v>
      </c>
      <c r="G930" s="21">
        <f>H599</f>
        <v>0</v>
      </c>
      <c r="I930" s="21">
        <f>J599</f>
        <v>0</v>
      </c>
      <c r="K930" s="21">
        <f>L599</f>
        <v>0</v>
      </c>
      <c r="M930" s="10">
        <f>N599</f>
        <v>0</v>
      </c>
      <c r="O930" s="21">
        <f>P599</f>
        <v>0</v>
      </c>
      <c r="Q930" s="3" t="s">
        <v>1</v>
      </c>
      <c r="S930" s="10"/>
    </row>
    <row r="931" spans="1:17" ht="12">
      <c r="A931" s="9"/>
      <c r="B931" s="1" t="s">
        <v>110</v>
      </c>
      <c r="C931" s="21">
        <f>D611</f>
        <v>48977.83705475811</v>
      </c>
      <c r="E931" s="21">
        <f>F611</f>
        <v>38980.77954545455</v>
      </c>
      <c r="G931" s="21">
        <f>H611</f>
        <v>32876.40610740611</v>
      </c>
      <c r="I931" s="21">
        <f>J611</f>
        <v>23743.772727272728</v>
      </c>
      <c r="K931" s="21">
        <f>L611</f>
        <v>0</v>
      </c>
      <c r="M931" s="10">
        <f>N611</f>
        <v>0</v>
      </c>
      <c r="O931" s="21">
        <f>P611</f>
        <v>40206.61376958329</v>
      </c>
      <c r="Q931" s="3" t="s">
        <v>1</v>
      </c>
    </row>
    <row r="932" spans="1:17" ht="12">
      <c r="A932" s="9"/>
      <c r="B932" s="1" t="s">
        <v>111</v>
      </c>
      <c r="C932" s="21">
        <f>D623</f>
        <v>46014</v>
      </c>
      <c r="D932" s="10"/>
      <c r="E932" s="10">
        <f>F623</f>
        <v>39530</v>
      </c>
      <c r="G932" s="10">
        <f>H623</f>
        <v>33151</v>
      </c>
      <c r="H932" s="10"/>
      <c r="I932" s="10">
        <f>J623</f>
        <v>25948</v>
      </c>
      <c r="J932" s="10"/>
      <c r="K932" s="10">
        <f>L623</f>
        <v>21221</v>
      </c>
      <c r="L932" s="10"/>
      <c r="M932" s="10">
        <f>N623</f>
        <v>0</v>
      </c>
      <c r="N932" s="10"/>
      <c r="O932" s="10">
        <f>P623</f>
        <v>36324.77738515901</v>
      </c>
      <c r="Q932" s="3" t="s">
        <v>1</v>
      </c>
    </row>
    <row r="933" spans="1:17" ht="12">
      <c r="A933" s="9"/>
      <c r="B933" s="1" t="s">
        <v>112</v>
      </c>
      <c r="C933" s="21">
        <f>D635</f>
        <v>48765.66908727273</v>
      </c>
      <c r="D933" s="10"/>
      <c r="E933" s="10">
        <f>F635</f>
        <v>40935.92186223776</v>
      </c>
      <c r="G933" s="10">
        <f>H635</f>
        <v>35442.10630010612</v>
      </c>
      <c r="H933" s="10"/>
      <c r="I933" s="10">
        <f>J635</f>
        <v>28480.781555705995</v>
      </c>
      <c r="J933" s="10"/>
      <c r="K933" s="10">
        <f>L635</f>
        <v>22393.795554545453</v>
      </c>
      <c r="L933" s="10"/>
      <c r="M933" s="10">
        <f>N635</f>
        <v>0</v>
      </c>
      <c r="N933" s="10"/>
      <c r="O933" s="10">
        <f>P635</f>
        <v>40303.988750767276</v>
      </c>
      <c r="Q933" s="3" t="s">
        <v>1</v>
      </c>
    </row>
    <row r="934" spans="1:17" ht="12">
      <c r="A934" s="9"/>
      <c r="B934" s="1" t="s">
        <v>113</v>
      </c>
      <c r="C934" s="21">
        <f>D647</f>
        <v>0</v>
      </c>
      <c r="D934" s="10"/>
      <c r="E934" s="10">
        <f>F647</f>
        <v>0</v>
      </c>
      <c r="G934" s="10">
        <f>H647</f>
        <v>0</v>
      </c>
      <c r="H934" s="10"/>
      <c r="I934" s="10">
        <f>J647</f>
        <v>0</v>
      </c>
      <c r="J934" s="10"/>
      <c r="K934" s="10">
        <f>L647</f>
        <v>0</v>
      </c>
      <c r="L934" s="10"/>
      <c r="M934" s="10">
        <f>N647</f>
        <v>0</v>
      </c>
      <c r="N934" s="10"/>
      <c r="O934" s="10">
        <f>P647</f>
        <v>0</v>
      </c>
      <c r="Q934" s="3" t="s">
        <v>1</v>
      </c>
    </row>
    <row r="935" spans="1:17" ht="12">
      <c r="A935" s="9"/>
      <c r="Q935" s="3" t="s">
        <v>1</v>
      </c>
    </row>
    <row r="936" spans="1:17" ht="12">
      <c r="A936" s="9"/>
      <c r="B936" s="17" t="s">
        <v>38</v>
      </c>
      <c r="C936" s="4" t="s">
        <v>38</v>
      </c>
      <c r="D936" s="17" t="s">
        <v>38</v>
      </c>
      <c r="E936" s="17" t="s">
        <v>38</v>
      </c>
      <c r="F936" s="17" t="s">
        <v>38</v>
      </c>
      <c r="G936" s="17" t="s">
        <v>38</v>
      </c>
      <c r="H936" s="17" t="s">
        <v>38</v>
      </c>
      <c r="I936" s="17" t="s">
        <v>38</v>
      </c>
      <c r="J936" s="17" t="s">
        <v>38</v>
      </c>
      <c r="K936" s="17" t="s">
        <v>38</v>
      </c>
      <c r="L936" s="17" t="s">
        <v>38</v>
      </c>
      <c r="M936" s="17" t="s">
        <v>38</v>
      </c>
      <c r="N936" s="17" t="s">
        <v>38</v>
      </c>
      <c r="O936" s="17" t="s">
        <v>38</v>
      </c>
      <c r="P936" s="17" t="s">
        <v>38</v>
      </c>
      <c r="Q936" s="3" t="s">
        <v>1</v>
      </c>
    </row>
    <row r="937" spans="1:17" ht="12">
      <c r="A937" s="9"/>
      <c r="Q937" s="3" t="s">
        <v>1</v>
      </c>
    </row>
    <row r="938" spans="1:17" ht="12">
      <c r="A938" s="9"/>
      <c r="B938" s="1" t="s">
        <v>151</v>
      </c>
      <c r="Q938" s="3" t="s">
        <v>1</v>
      </c>
    </row>
    <row r="939" spans="1:17" ht="12">
      <c r="A939" s="9"/>
      <c r="Q939" s="3" t="s">
        <v>1</v>
      </c>
    </row>
    <row r="940" spans="1:17" ht="12">
      <c r="A940" s="9"/>
      <c r="B940" s="1" t="s">
        <v>143</v>
      </c>
      <c r="Q940" s="3" t="s">
        <v>1</v>
      </c>
    </row>
    <row r="941" spans="1:17" ht="12">
      <c r="A941" s="9"/>
      <c r="B941" s="1" t="s">
        <v>163</v>
      </c>
      <c r="Q941" s="3" t="s">
        <v>1</v>
      </c>
    </row>
    <row r="942" spans="1:17" ht="12">
      <c r="A942" s="9"/>
      <c r="B942" s="1" t="s">
        <v>68</v>
      </c>
      <c r="Q942" s="3" t="s">
        <v>1</v>
      </c>
    </row>
    <row r="943" ht="12">
      <c r="B943" s="1" t="s">
        <v>70</v>
      </c>
    </row>
    <row r="944" spans="1:17" ht="12">
      <c r="A944" s="9"/>
      <c r="Q944" s="3" t="s">
        <v>1</v>
      </c>
    </row>
    <row r="945" spans="1:17" ht="12">
      <c r="A945" s="9"/>
      <c r="B945" s="17" t="s">
        <v>38</v>
      </c>
      <c r="C945" s="17" t="s">
        <v>38</v>
      </c>
      <c r="D945" s="17" t="s">
        <v>38</v>
      </c>
      <c r="E945" s="17" t="s">
        <v>38</v>
      </c>
      <c r="F945" s="17" t="s">
        <v>38</v>
      </c>
      <c r="G945" s="17" t="s">
        <v>38</v>
      </c>
      <c r="H945" s="17" t="s">
        <v>38</v>
      </c>
      <c r="I945" s="17" t="s">
        <v>38</v>
      </c>
      <c r="J945" s="17" t="s">
        <v>38</v>
      </c>
      <c r="K945" s="17" t="s">
        <v>38</v>
      </c>
      <c r="L945" s="17" t="s">
        <v>38</v>
      </c>
      <c r="M945" s="17" t="s">
        <v>38</v>
      </c>
      <c r="N945" s="17" t="s">
        <v>38</v>
      </c>
      <c r="O945" s="17" t="s">
        <v>38</v>
      </c>
      <c r="P945" s="17" t="s">
        <v>38</v>
      </c>
      <c r="Q945" s="3" t="s">
        <v>1</v>
      </c>
    </row>
    <row r="946" spans="1:17" ht="12">
      <c r="A946" s="9"/>
      <c r="C946" s="14" t="s">
        <v>145</v>
      </c>
      <c r="E946" s="14" t="s">
        <v>17</v>
      </c>
      <c r="G946" s="14" t="s">
        <v>18</v>
      </c>
      <c r="I946" s="14" t="s">
        <v>19</v>
      </c>
      <c r="K946" s="14" t="s">
        <v>146</v>
      </c>
      <c r="M946" s="14" t="s">
        <v>147</v>
      </c>
      <c r="O946" s="1" t="s">
        <v>148</v>
      </c>
      <c r="Q946" s="3" t="s">
        <v>1</v>
      </c>
    </row>
    <row r="947" spans="1:17" ht="12">
      <c r="A947" s="9"/>
      <c r="C947" s="4" t="s">
        <v>59</v>
      </c>
      <c r="D947" s="1" t="s">
        <v>96</v>
      </c>
      <c r="E947" s="4" t="s">
        <v>59</v>
      </c>
      <c r="F947" s="1" t="s">
        <v>96</v>
      </c>
      <c r="G947" s="4" t="s">
        <v>59</v>
      </c>
      <c r="H947" s="1" t="s">
        <v>96</v>
      </c>
      <c r="I947" s="4" t="s">
        <v>59</v>
      </c>
      <c r="J947" s="1" t="s">
        <v>96</v>
      </c>
      <c r="K947" s="4" t="s">
        <v>59</v>
      </c>
      <c r="L947" s="1" t="s">
        <v>96</v>
      </c>
      <c r="M947" s="4" t="s">
        <v>59</v>
      </c>
      <c r="N947" s="1" t="s">
        <v>96</v>
      </c>
      <c r="O947" s="4" t="s">
        <v>59</v>
      </c>
      <c r="P947" s="1" t="s">
        <v>96</v>
      </c>
      <c r="Q947" s="3" t="s">
        <v>1</v>
      </c>
    </row>
    <row r="948" spans="1:17" ht="12">
      <c r="A948" s="9"/>
      <c r="C948" s="13" t="s">
        <v>97</v>
      </c>
      <c r="D948" s="12" t="s">
        <v>84</v>
      </c>
      <c r="E948" s="13" t="s">
        <v>97</v>
      </c>
      <c r="F948" s="12" t="s">
        <v>84</v>
      </c>
      <c r="G948" s="13" t="s">
        <v>97</v>
      </c>
      <c r="H948" s="12" t="s">
        <v>84</v>
      </c>
      <c r="I948" s="13" t="s">
        <v>97</v>
      </c>
      <c r="J948" s="12" t="s">
        <v>84</v>
      </c>
      <c r="K948" s="13" t="s">
        <v>97</v>
      </c>
      <c r="L948" s="12" t="s">
        <v>84</v>
      </c>
      <c r="M948" s="13" t="s">
        <v>97</v>
      </c>
      <c r="N948" s="12" t="s">
        <v>84</v>
      </c>
      <c r="O948" s="13" t="s">
        <v>97</v>
      </c>
      <c r="P948" s="12" t="s">
        <v>84</v>
      </c>
      <c r="Q948" s="3" t="s">
        <v>1</v>
      </c>
    </row>
    <row r="949" spans="1:17" ht="12">
      <c r="A949" s="9"/>
      <c r="B949" s="17" t="s">
        <v>38</v>
      </c>
      <c r="C949" s="17" t="s">
        <v>38</v>
      </c>
      <c r="D949" s="17" t="s">
        <v>38</v>
      </c>
      <c r="E949" s="17" t="s">
        <v>38</v>
      </c>
      <c r="F949" s="17" t="s">
        <v>38</v>
      </c>
      <c r="G949" s="17" t="s">
        <v>38</v>
      </c>
      <c r="H949" s="17" t="s">
        <v>38</v>
      </c>
      <c r="I949" s="17" t="s">
        <v>38</v>
      </c>
      <c r="J949" s="17" t="s">
        <v>38</v>
      </c>
      <c r="K949" s="17" t="s">
        <v>38</v>
      </c>
      <c r="L949" s="17" t="s">
        <v>38</v>
      </c>
      <c r="M949" s="17" t="s">
        <v>38</v>
      </c>
      <c r="N949" s="17" t="s">
        <v>38</v>
      </c>
      <c r="O949" s="17" t="s">
        <v>38</v>
      </c>
      <c r="P949" s="17" t="s">
        <v>38</v>
      </c>
      <c r="Q949" s="3" t="s">
        <v>1</v>
      </c>
    </row>
    <row r="950" spans="1:17" ht="12">
      <c r="A950" s="9"/>
      <c r="Q950" s="3" t="s">
        <v>1</v>
      </c>
    </row>
    <row r="951" spans="1:19" ht="12">
      <c r="A951" s="9"/>
      <c r="B951" s="1" t="s">
        <v>98</v>
      </c>
      <c r="C951" s="28">
        <f>(C480*D480+C492*D492+C504*D504+C516*D516+C528*D528+C540*D540+C552*D552+C564*D564+C576*D576+C588*D588+C600*D600+C612*D612+C624*D624+C636*D636+C648*D648)/(C480+C492+C504+C516+C528+C540+C552+C564+C576+C588+C600+C612+C624+C636+C648)</f>
        <v>46013.79757479901</v>
      </c>
      <c r="D951" s="28"/>
      <c r="E951" s="28">
        <f>(E480*F480+E492*F492+E504*F504+E516*F516+E528*F528+E540*F540+E552*F552+E564*F564+E576*F576+E588*F588+E600*F600+E612*F612+E624*F624+E636*F636+E648*F648)/(E480+E492+E504+E516+E528+E540+E552+E564+E576+E588+E600+E612+E624+E636+E648)</f>
        <v>39069.20934124185</v>
      </c>
      <c r="F951" s="28"/>
      <c r="G951" s="28">
        <f>(G480*H480+G492*H492+G504*H504+G516*H516+G528*H528+G540*H540+G552*H552+G564*H564+G576*H576+G588*H588+G600*H600+G612*H612+G624*H624+G636*H636+G648*H648)/(G480+G492+G504+G516+G528+G540+G552+G564+G576+G588+G600+G612+G624+G636+G648)</f>
        <v>32793.04441356009</v>
      </c>
      <c r="H951" s="28"/>
      <c r="I951" s="28">
        <f>(I480*J480+I492*J492+I504*J504+I516*J516+I528*J528+I540*J540+I552*J552+I564*J564+I576*J576+I588*J588+I600*J600+I612*J612+I624*J624+I636*J636+I648*J648)/(I480+I492+I504+I516+I528+I540+I552+I564+I576+I588+I600+I612+I624+I636+I648)</f>
        <v>26023.369708568796</v>
      </c>
      <c r="J951" s="28"/>
      <c r="K951" s="28">
        <f>(K480*L480+K492*L492+K504*L504+K516*L516+K528*L528+K540*L540+K552*L552+K564*L564+K576*L576+K588*L588+K600*L600+K612*L612+K624*L624+K636*L636+K648*L648)/(K480+K492+K504+K516+K528+K540+K552+K564+K576+K588+K600+K612+K624+K636+K648)</f>
        <v>27879.390524967985</v>
      </c>
      <c r="L951" s="28"/>
      <c r="M951" s="28">
        <f>IF(R970&gt;0,(M480*N480+M492*N492+M504*N504+M516*N516+M528*N528+M540*N540+M552*N552+M564*N564+M576*N576+M588*N588+M600*N600+M612*N612+M624*N624+M636*N636+M648*N648)/R970,0)</f>
        <v>0</v>
      </c>
      <c r="N951" s="28"/>
      <c r="O951" s="28">
        <f>(O480*P480+O492*P492+O504*P504+O516*P516+O528*P528+O540*P540+O552*P552+O564*P564+O576*P576+O588*P588+O600*P600+O612*P612+O624*P624+O636*P636+O648*P648)/(O480+O492+O504+O516+O528+O540+O552+O564+O576+O588+O600+O612+O624+O636+O648)</f>
        <v>37306.39401561651</v>
      </c>
      <c r="P951" s="28"/>
      <c r="Q951" s="35" t="s">
        <v>1</v>
      </c>
      <c r="R951" s="10"/>
      <c r="S951" s="28"/>
    </row>
    <row r="952" spans="1:20" ht="12">
      <c r="A952" s="9"/>
      <c r="Q952" s="3" t="s">
        <v>1</v>
      </c>
      <c r="R952" s="1" t="s">
        <v>47</v>
      </c>
      <c r="S952" s="10">
        <v>34688.8013094938</v>
      </c>
      <c r="T952" s="33">
        <f aca="true" t="shared" si="294" ref="T952:T967">(S952/$S$959)</f>
        <v>1.1114250689049072</v>
      </c>
    </row>
    <row r="953" spans="1:20" ht="12">
      <c r="A953" s="9"/>
      <c r="B953" s="1" t="s">
        <v>99</v>
      </c>
      <c r="C953" s="21">
        <f>D480</f>
        <v>44320.62002840909</v>
      </c>
      <c r="D953" s="10"/>
      <c r="E953" s="10">
        <f>F480</f>
        <v>36269.25974025974</v>
      </c>
      <c r="F953" s="10"/>
      <c r="G953" s="10">
        <f>H480</f>
        <v>31671.12759170654</v>
      </c>
      <c r="H953" s="10"/>
      <c r="I953" s="10">
        <f>J480</f>
        <v>26444.708699902247</v>
      </c>
      <c r="J953" s="10"/>
      <c r="K953" s="10">
        <f>L480</f>
        <v>25363.636363636364</v>
      </c>
      <c r="M953" s="10">
        <f>N480</f>
        <v>0</v>
      </c>
      <c r="N953" s="10"/>
      <c r="O953" s="10">
        <f>P480</f>
        <v>34957.68293945144</v>
      </c>
      <c r="P953" s="10"/>
      <c r="Q953" s="3" t="s">
        <v>1</v>
      </c>
      <c r="R953" s="1" t="s">
        <v>43</v>
      </c>
      <c r="S953" s="10">
        <v>34236</v>
      </c>
      <c r="T953" s="33">
        <f t="shared" si="294"/>
        <v>1.0969173687940175</v>
      </c>
    </row>
    <row r="954" spans="1:20" ht="12">
      <c r="A954" s="9"/>
      <c r="B954" s="1" t="s">
        <v>100</v>
      </c>
      <c r="C954" s="21">
        <f>D492</f>
        <v>44058.57692307692</v>
      </c>
      <c r="D954" s="10"/>
      <c r="E954" s="10">
        <f>F492</f>
        <v>37436.40151515151</v>
      </c>
      <c r="F954" s="10"/>
      <c r="G954" s="10">
        <f>H492</f>
        <v>33137.34949494949</v>
      </c>
      <c r="H954" s="10"/>
      <c r="I954" s="10">
        <f>J492</f>
        <v>25971.050505050505</v>
      </c>
      <c r="J954" s="10"/>
      <c r="K954" s="10">
        <f>L492</f>
        <v>0</v>
      </c>
      <c r="M954" s="10">
        <f>N492</f>
        <v>0</v>
      </c>
      <c r="O954" s="10">
        <f>P492</f>
        <v>37108.114308768156</v>
      </c>
      <c r="P954" s="10"/>
      <c r="Q954" s="3" t="s">
        <v>1</v>
      </c>
      <c r="R954" s="1" t="s">
        <v>57</v>
      </c>
      <c r="S954" s="10">
        <v>34182.2292069633</v>
      </c>
      <c r="T954" s="33">
        <f t="shared" si="294"/>
        <v>1.0951945589793257</v>
      </c>
    </row>
    <row r="955" spans="1:20" ht="12">
      <c r="A955" s="9"/>
      <c r="B955" s="1" t="s">
        <v>101</v>
      </c>
      <c r="C955" s="21">
        <f>D504</f>
        <v>0</v>
      </c>
      <c r="D955" s="10"/>
      <c r="E955" s="10">
        <f>F504</f>
        <v>0</v>
      </c>
      <c r="F955" s="10"/>
      <c r="G955" s="10">
        <f>H504</f>
        <v>0</v>
      </c>
      <c r="H955" s="10"/>
      <c r="I955" s="10">
        <f>J504</f>
        <v>0</v>
      </c>
      <c r="J955" s="10"/>
      <c r="K955" s="10">
        <f>L504</f>
        <v>0</v>
      </c>
      <c r="M955" s="10">
        <f>N504</f>
        <v>0</v>
      </c>
      <c r="N955" s="10"/>
      <c r="O955" s="10">
        <f>P504</f>
        <v>0</v>
      </c>
      <c r="P955" s="10"/>
      <c r="Q955" s="3" t="s">
        <v>1</v>
      </c>
      <c r="R955" s="1" t="s">
        <v>50</v>
      </c>
      <c r="S955" s="10">
        <v>33604.4787250746</v>
      </c>
      <c r="T955" s="33">
        <f t="shared" si="294"/>
        <v>1.0766835022433512</v>
      </c>
    </row>
    <row r="956" spans="1:20" ht="12">
      <c r="A956" s="9"/>
      <c r="B956" s="1" t="s">
        <v>102</v>
      </c>
      <c r="C956" s="21">
        <f>D516</f>
        <v>45983</v>
      </c>
      <c r="D956" s="10"/>
      <c r="E956" s="10">
        <f>F516</f>
        <v>39503</v>
      </c>
      <c r="F956" s="10"/>
      <c r="G956" s="10">
        <f>H516</f>
        <v>33640</v>
      </c>
      <c r="H956" s="10"/>
      <c r="I956" s="10">
        <f>J516</f>
        <v>27422</v>
      </c>
      <c r="J956" s="10"/>
      <c r="K956" s="10">
        <f>L516</f>
        <v>0</v>
      </c>
      <c r="M956" s="10">
        <f>N516</f>
        <v>0</v>
      </c>
      <c r="O956" s="10">
        <f>P516</f>
        <v>38810.10773751224</v>
      </c>
      <c r="P956" s="10"/>
      <c r="Q956" s="3" t="s">
        <v>1</v>
      </c>
      <c r="R956" s="1" t="s">
        <v>44</v>
      </c>
      <c r="S956" s="10">
        <v>33002.3550609433</v>
      </c>
      <c r="T956" s="33">
        <f t="shared" si="294"/>
        <v>1.0573915316466833</v>
      </c>
    </row>
    <row r="957" spans="1:20" ht="12">
      <c r="A957" s="9"/>
      <c r="B957" s="1" t="s">
        <v>103</v>
      </c>
      <c r="C957" s="21">
        <f>D528</f>
        <v>53884.362699156496</v>
      </c>
      <c r="D957" s="10"/>
      <c r="E957" s="10">
        <f>F528</f>
        <v>40657.39839572195</v>
      </c>
      <c r="F957" s="10"/>
      <c r="G957" s="10">
        <f>H528</f>
        <v>33850.6276595745</v>
      </c>
      <c r="H957" s="10"/>
      <c r="I957" s="10">
        <f>J528</f>
        <v>22879.154545454585</v>
      </c>
      <c r="J957" s="10"/>
      <c r="K957" s="10">
        <f>L528</f>
        <v>23659.33143939392</v>
      </c>
      <c r="M957" s="10">
        <f>N528</f>
        <v>0</v>
      </c>
      <c r="N957" s="10"/>
      <c r="O957" s="10">
        <f>P528</f>
        <v>39658.79279979281</v>
      </c>
      <c r="P957" s="10"/>
      <c r="Q957" s="3" t="s">
        <v>1</v>
      </c>
      <c r="R957" s="1" t="s">
        <v>55</v>
      </c>
      <c r="S957" s="10">
        <v>32175.0838509317</v>
      </c>
      <c r="T957" s="33">
        <f t="shared" si="294"/>
        <v>1.030885860453642</v>
      </c>
    </row>
    <row r="958" spans="1:20" ht="12">
      <c r="A958" s="9"/>
      <c r="B958" s="1" t="s">
        <v>104</v>
      </c>
      <c r="C958" s="21">
        <f>D540</f>
        <v>44665</v>
      </c>
      <c r="D958" s="10"/>
      <c r="E958" s="10">
        <f>F540</f>
        <v>38394</v>
      </c>
      <c r="F958" s="10"/>
      <c r="G958" s="10">
        <f>H540</f>
        <v>32129</v>
      </c>
      <c r="H958" s="10"/>
      <c r="I958" s="10">
        <f>J540</f>
        <v>26598</v>
      </c>
      <c r="J958" s="10"/>
      <c r="K958" s="10">
        <f>L540</f>
        <v>0</v>
      </c>
      <c r="M958" s="10">
        <f>N540</f>
        <v>0</v>
      </c>
      <c r="O958" s="10">
        <f>P540</f>
        <v>36694.52071005917</v>
      </c>
      <c r="P958" s="10"/>
      <c r="Q958" s="3" t="s">
        <v>1</v>
      </c>
      <c r="R958" s="1" t="s">
        <v>56</v>
      </c>
      <c r="S958" s="10">
        <v>32090.4955223881</v>
      </c>
      <c r="T958" s="33">
        <f t="shared" si="294"/>
        <v>1.0281756604660053</v>
      </c>
    </row>
    <row r="959" spans="1:20" ht="12">
      <c r="A959" s="9"/>
      <c r="B959" s="1" t="s">
        <v>105</v>
      </c>
      <c r="C959" s="21">
        <f>D552</f>
        <v>54163</v>
      </c>
      <c r="D959" s="10"/>
      <c r="E959" s="10">
        <f>F552</f>
        <v>42887</v>
      </c>
      <c r="F959" s="10"/>
      <c r="G959" s="10">
        <f>H552</f>
        <v>37004.71625344353</v>
      </c>
      <c r="H959" s="10"/>
      <c r="I959" s="10">
        <f>J552</f>
        <v>39848</v>
      </c>
      <c r="J959" s="10"/>
      <c r="K959" s="10">
        <f>L552</f>
        <v>0</v>
      </c>
      <c r="M959" s="10">
        <f>N552</f>
        <v>0</v>
      </c>
      <c r="N959" s="10"/>
      <c r="O959" s="10">
        <f>P552</f>
        <v>43920.48038277512</v>
      </c>
      <c r="P959" s="10"/>
      <c r="Q959" s="3" t="s">
        <v>1</v>
      </c>
      <c r="S959" s="28">
        <v>31211.102106661</v>
      </c>
      <c r="T959" s="33">
        <f t="shared" si="294"/>
        <v>1</v>
      </c>
    </row>
    <row r="960" spans="1:20" ht="12">
      <c r="A960" s="9"/>
      <c r="B960" s="1" t="s">
        <v>106</v>
      </c>
      <c r="C960" s="21">
        <f>D564</f>
        <v>37868.895348837206</v>
      </c>
      <c r="D960" s="10"/>
      <c r="E960" s="10">
        <f>F564</f>
        <v>32784.41843088419</v>
      </c>
      <c r="F960" s="10"/>
      <c r="G960" s="10">
        <f>H564</f>
        <v>29322.019138755983</v>
      </c>
      <c r="H960" s="10"/>
      <c r="I960" s="10">
        <f>J564</f>
        <v>22833.53205741627</v>
      </c>
      <c r="J960" s="10"/>
      <c r="K960" s="10">
        <f>L564</f>
        <v>0</v>
      </c>
      <c r="M960" s="10">
        <f>N564</f>
        <v>0</v>
      </c>
      <c r="O960" s="10">
        <f>P564</f>
        <v>30447.413774104683</v>
      </c>
      <c r="P960" s="10"/>
      <c r="Q960" s="3" t="s">
        <v>1</v>
      </c>
      <c r="R960" s="1" t="s">
        <v>53</v>
      </c>
      <c r="S960" s="10">
        <v>30670.7018648019</v>
      </c>
      <c r="T960" s="33">
        <f t="shared" si="294"/>
        <v>0.982685640513035</v>
      </c>
    </row>
    <row r="961" spans="1:20" ht="12">
      <c r="A961" s="9"/>
      <c r="B961" s="1" t="s">
        <v>107</v>
      </c>
      <c r="C961" s="21">
        <f>D576</f>
        <v>51530.048484848485</v>
      </c>
      <c r="D961" s="10"/>
      <c r="E961" s="10">
        <f>F576</f>
        <v>41302.52226345083</v>
      </c>
      <c r="F961" s="10"/>
      <c r="G961" s="10">
        <f>H576</f>
        <v>34132.09090909091</v>
      </c>
      <c r="H961" s="10"/>
      <c r="I961" s="10">
        <f>J576</f>
        <v>29732</v>
      </c>
      <c r="J961" s="10"/>
      <c r="K961" s="10">
        <f>L576</f>
        <v>30660.55096418733</v>
      </c>
      <c r="M961" s="10">
        <f>N576</f>
        <v>0</v>
      </c>
      <c r="N961" s="10"/>
      <c r="O961" s="10">
        <f>P576</f>
        <v>39478.39686899204</v>
      </c>
      <c r="P961" s="10"/>
      <c r="Q961" s="3" t="s">
        <v>1</v>
      </c>
      <c r="R961" s="1" t="s">
        <v>54</v>
      </c>
      <c r="S961" s="10">
        <v>30013.5889281508</v>
      </c>
      <c r="T961" s="33">
        <f t="shared" si="294"/>
        <v>0.9616318201639336</v>
      </c>
    </row>
    <row r="962" spans="1:20" ht="12">
      <c r="A962" s="9"/>
      <c r="B962" s="1" t="s">
        <v>108</v>
      </c>
      <c r="C962" s="21">
        <f>D588</f>
        <v>44040.330481283425</v>
      </c>
      <c r="D962" s="10"/>
      <c r="E962" s="10">
        <f>F588</f>
        <v>39085.40089418778</v>
      </c>
      <c r="F962" s="10"/>
      <c r="G962" s="10">
        <f>H588</f>
        <v>33518.607077486275</v>
      </c>
      <c r="H962" s="10"/>
      <c r="I962" s="10">
        <f>J588</f>
        <v>27466.284090909092</v>
      </c>
      <c r="J962" s="10"/>
      <c r="K962" s="10">
        <f>L588</f>
        <v>0</v>
      </c>
      <c r="M962" s="10">
        <f>N588</f>
        <v>0</v>
      </c>
      <c r="N962" s="10"/>
      <c r="O962" s="10">
        <f>P588</f>
        <v>35033.59284575074</v>
      </c>
      <c r="Q962" s="3" t="s">
        <v>1</v>
      </c>
      <c r="R962" s="1" t="s">
        <v>45</v>
      </c>
      <c r="S962" s="10">
        <v>29960.9450136169</v>
      </c>
      <c r="T962" s="33">
        <f t="shared" si="294"/>
        <v>0.9599451154024679</v>
      </c>
    </row>
    <row r="963" spans="1:20" ht="12">
      <c r="A963" s="9"/>
      <c r="B963" s="1" t="s">
        <v>109</v>
      </c>
      <c r="C963" s="21">
        <f>D600</f>
        <v>47117.3949208686</v>
      </c>
      <c r="D963" s="10"/>
      <c r="E963" s="10">
        <f>F600</f>
        <v>40400.77801268499</v>
      </c>
      <c r="F963" s="10"/>
      <c r="G963" s="10">
        <f>H600</f>
        <v>31928.31923076923</v>
      </c>
      <c r="H963" s="10"/>
      <c r="I963" s="10">
        <f>J600</f>
        <v>25260.61090909091</v>
      </c>
      <c r="J963" s="10"/>
      <c r="K963" s="10">
        <f>L600</f>
        <v>28803.91958041958</v>
      </c>
      <c r="M963" s="10">
        <f>N600</f>
        <v>0</v>
      </c>
      <c r="N963" s="10"/>
      <c r="O963" s="10">
        <f>P600</f>
        <v>37752.77583920008</v>
      </c>
      <c r="P963" s="10"/>
      <c r="Q963" s="3" t="s">
        <v>1</v>
      </c>
      <c r="R963" s="1" t="s">
        <v>26</v>
      </c>
      <c r="S963" s="10">
        <v>29598.7012606534</v>
      </c>
      <c r="T963" s="33">
        <f t="shared" si="294"/>
        <v>0.9483388686340722</v>
      </c>
    </row>
    <row r="964" spans="1:20" ht="12">
      <c r="A964" s="9"/>
      <c r="B964" s="1" t="s">
        <v>110</v>
      </c>
      <c r="C964" s="21">
        <f>D612</f>
        <v>43212.93006993007</v>
      </c>
      <c r="D964" s="10"/>
      <c r="E964" s="10">
        <f>F612</f>
        <v>38796.10774410774</v>
      </c>
      <c r="F964" s="10"/>
      <c r="G964" s="10">
        <f>H612</f>
        <v>31531.226262626264</v>
      </c>
      <c r="H964" s="10"/>
      <c r="I964" s="10">
        <f>J612</f>
        <v>24055.704545454544</v>
      </c>
      <c r="J964" s="10"/>
      <c r="K964" s="10">
        <f>L612</f>
        <v>0</v>
      </c>
      <c r="M964" s="10">
        <f>N612</f>
        <v>0</v>
      </c>
      <c r="O964" s="10">
        <f>P612</f>
        <v>38323.88584474886</v>
      </c>
      <c r="P964" s="10"/>
      <c r="Q964" s="3" t="s">
        <v>1</v>
      </c>
      <c r="R964" s="1" t="s">
        <v>58</v>
      </c>
      <c r="S964" s="10">
        <v>28568.6181818182</v>
      </c>
      <c r="T964" s="33">
        <f t="shared" si="294"/>
        <v>0.9153351292814857</v>
      </c>
    </row>
    <row r="965" spans="1:20" ht="12">
      <c r="A965" s="9"/>
      <c r="B965" s="1" t="s">
        <v>111</v>
      </c>
      <c r="C965" s="21">
        <f>D624</f>
        <v>47629</v>
      </c>
      <c r="D965" s="10"/>
      <c r="E965" s="10">
        <f>F624</f>
        <v>37799</v>
      </c>
      <c r="F965" s="10"/>
      <c r="G965" s="10">
        <f>H624</f>
        <v>33932</v>
      </c>
      <c r="H965" s="10"/>
      <c r="I965" s="10">
        <f>J624</f>
        <v>26432</v>
      </c>
      <c r="J965" s="10"/>
      <c r="K965" s="10">
        <f>L624</f>
        <v>0</v>
      </c>
      <c r="M965" s="10">
        <f>N624</f>
        <v>0</v>
      </c>
      <c r="O965" s="10">
        <f>P624</f>
        <v>40127.619047619046</v>
      </c>
      <c r="P965" s="10"/>
      <c r="Q965" s="3" t="s">
        <v>1</v>
      </c>
      <c r="R965" s="1" t="s">
        <v>41</v>
      </c>
      <c r="S965" s="10">
        <v>28499.3917808219</v>
      </c>
      <c r="T965" s="33">
        <f t="shared" si="294"/>
        <v>0.9131171236256866</v>
      </c>
    </row>
    <row r="966" spans="1:20" ht="12">
      <c r="A966" s="9"/>
      <c r="B966" s="1" t="s">
        <v>112</v>
      </c>
      <c r="C966" s="21">
        <f>D636</f>
        <v>48445.2545</v>
      </c>
      <c r="D966" s="10"/>
      <c r="E966" s="10">
        <f>F636</f>
        <v>42131.2348</v>
      </c>
      <c r="F966" s="10"/>
      <c r="G966" s="10">
        <f>H636</f>
        <v>33708.8323</v>
      </c>
      <c r="H966" s="10"/>
      <c r="I966" s="10">
        <f>J636</f>
        <v>30773.8906</v>
      </c>
      <c r="J966" s="10"/>
      <c r="K966" s="10">
        <f>L636</f>
        <v>0</v>
      </c>
      <c r="M966" s="10">
        <f>N636</f>
        <v>0</v>
      </c>
      <c r="N966" s="10"/>
      <c r="O966" s="10">
        <f>P636</f>
        <v>39189.98364662162</v>
      </c>
      <c r="P966" s="10"/>
      <c r="Q966" s="3" t="s">
        <v>1</v>
      </c>
      <c r="R966" s="1" t="s">
        <v>46</v>
      </c>
      <c r="S966" s="10">
        <v>28060.0342642107</v>
      </c>
      <c r="T966" s="33">
        <f t="shared" si="294"/>
        <v>0.899040161040074</v>
      </c>
    </row>
    <row r="967" spans="1:20" ht="12">
      <c r="A967" s="9"/>
      <c r="B967" s="1" t="s">
        <v>113</v>
      </c>
      <c r="C967" s="21">
        <f>D648</f>
        <v>0</v>
      </c>
      <c r="D967" s="10"/>
      <c r="E967" s="10">
        <f>F648</f>
        <v>0</v>
      </c>
      <c r="F967" s="10"/>
      <c r="G967" s="10">
        <f>H648</f>
        <v>0</v>
      </c>
      <c r="H967" s="10"/>
      <c r="I967" s="10">
        <f>J648</f>
        <v>0</v>
      </c>
      <c r="J967" s="10"/>
      <c r="K967" s="10">
        <f>L648</f>
        <v>0</v>
      </c>
      <c r="M967" s="10">
        <f>N648</f>
        <v>0</v>
      </c>
      <c r="O967" s="10">
        <f>P648</f>
        <v>0</v>
      </c>
      <c r="P967" s="10"/>
      <c r="Q967" s="3" t="s">
        <v>1</v>
      </c>
      <c r="R967" s="1" t="s">
        <v>49</v>
      </c>
      <c r="S967" s="10">
        <v>24643.6225577812</v>
      </c>
      <c r="T967" s="33">
        <f t="shared" si="294"/>
        <v>0.7895787362318685</v>
      </c>
    </row>
    <row r="968" spans="1:17" ht="12">
      <c r="A968" s="9"/>
      <c r="Q968" s="3" t="s">
        <v>1</v>
      </c>
    </row>
    <row r="969" spans="1:17" ht="12">
      <c r="A969" s="9"/>
      <c r="B969" s="17" t="s">
        <v>38</v>
      </c>
      <c r="C969" s="4" t="s">
        <v>38</v>
      </c>
      <c r="D969" s="17" t="s">
        <v>38</v>
      </c>
      <c r="E969" s="17" t="s">
        <v>38</v>
      </c>
      <c r="F969" s="17" t="s">
        <v>38</v>
      </c>
      <c r="G969" s="17" t="s">
        <v>38</v>
      </c>
      <c r="H969" s="17" t="s">
        <v>38</v>
      </c>
      <c r="I969" s="17" t="s">
        <v>38</v>
      </c>
      <c r="J969" s="17" t="s">
        <v>38</v>
      </c>
      <c r="K969" s="17" t="s">
        <v>38</v>
      </c>
      <c r="L969" s="17" t="s">
        <v>38</v>
      </c>
      <c r="M969" s="17" t="s">
        <v>38</v>
      </c>
      <c r="N969" s="17" t="s">
        <v>38</v>
      </c>
      <c r="O969" s="17" t="s">
        <v>38</v>
      </c>
      <c r="P969" s="17" t="s">
        <v>38</v>
      </c>
      <c r="Q969" s="3" t="s">
        <v>1</v>
      </c>
    </row>
    <row r="970" spans="1:18" ht="12">
      <c r="A970" s="9"/>
      <c r="Q970" s="3" t="s">
        <v>1</v>
      </c>
      <c r="R970" s="21">
        <f>(M480+M492+M504+M516+M528+M540+M552+M564+M576+M588+M600+M612+M624+M636+M648)</f>
        <v>0</v>
      </c>
    </row>
    <row r="971" spans="1:17" ht="12">
      <c r="A971" s="27" t="s">
        <v>164</v>
      </c>
      <c r="Q971" s="3" t="s">
        <v>1</v>
      </c>
    </row>
    <row r="972" spans="1:17" ht="12">
      <c r="A972" s="9"/>
      <c r="B972" s="1" t="s">
        <v>165</v>
      </c>
      <c r="Q972" s="3" t="s">
        <v>1</v>
      </c>
    </row>
    <row r="973" spans="1:17" ht="12">
      <c r="A973" s="9"/>
      <c r="Q973" s="3" t="s">
        <v>1</v>
      </c>
    </row>
    <row r="974" spans="1:17" ht="12">
      <c r="A974" s="9"/>
      <c r="B974" s="1" t="s">
        <v>143</v>
      </c>
      <c r="Q974" s="3" t="s">
        <v>1</v>
      </c>
    </row>
    <row r="975" spans="1:17" ht="12">
      <c r="A975" s="9"/>
      <c r="B975" s="1" t="s">
        <v>166</v>
      </c>
      <c r="Q975" s="3" t="s">
        <v>1</v>
      </c>
    </row>
    <row r="976" spans="1:17" ht="12">
      <c r="A976" s="9"/>
      <c r="B976" s="1" t="s">
        <v>68</v>
      </c>
      <c r="Q976" s="3" t="s">
        <v>1</v>
      </c>
    </row>
    <row r="977" ht="12">
      <c r="B977" s="1" t="s">
        <v>70</v>
      </c>
    </row>
    <row r="978" spans="1:17" ht="12">
      <c r="A978" s="9"/>
      <c r="Q978" s="3" t="s">
        <v>1</v>
      </c>
    </row>
    <row r="979" spans="1:17" ht="12">
      <c r="A979" s="9"/>
      <c r="B979" s="17" t="s">
        <v>38</v>
      </c>
      <c r="C979" s="17" t="s">
        <v>38</v>
      </c>
      <c r="D979" s="17" t="s">
        <v>38</v>
      </c>
      <c r="E979" s="17" t="s">
        <v>38</v>
      </c>
      <c r="F979" s="17" t="s">
        <v>38</v>
      </c>
      <c r="G979" s="17" t="s">
        <v>38</v>
      </c>
      <c r="H979" s="17" t="s">
        <v>38</v>
      </c>
      <c r="I979" s="17" t="s">
        <v>38</v>
      </c>
      <c r="J979" s="17" t="s">
        <v>38</v>
      </c>
      <c r="K979" s="17" t="s">
        <v>38</v>
      </c>
      <c r="L979" s="17" t="s">
        <v>38</v>
      </c>
      <c r="M979" s="17" t="s">
        <v>38</v>
      </c>
      <c r="N979" s="17" t="s">
        <v>38</v>
      </c>
      <c r="O979" s="17" t="s">
        <v>38</v>
      </c>
      <c r="P979" s="17" t="s">
        <v>38</v>
      </c>
      <c r="Q979" s="3" t="s">
        <v>1</v>
      </c>
    </row>
    <row r="980" spans="1:17" ht="12">
      <c r="A980" s="9"/>
      <c r="C980" s="14" t="s">
        <v>145</v>
      </c>
      <c r="E980" s="14" t="s">
        <v>17</v>
      </c>
      <c r="G980" s="14" t="s">
        <v>18</v>
      </c>
      <c r="I980" s="14" t="s">
        <v>19</v>
      </c>
      <c r="K980" s="14" t="s">
        <v>146</v>
      </c>
      <c r="M980" s="14" t="s">
        <v>147</v>
      </c>
      <c r="O980" s="1" t="s">
        <v>148</v>
      </c>
      <c r="Q980" s="3" t="s">
        <v>1</v>
      </c>
    </row>
    <row r="981" spans="1:17" ht="12">
      <c r="A981" s="9"/>
      <c r="C981" s="4" t="s">
        <v>59</v>
      </c>
      <c r="D981" s="1" t="s">
        <v>96</v>
      </c>
      <c r="E981" s="4" t="s">
        <v>59</v>
      </c>
      <c r="F981" s="1" t="s">
        <v>96</v>
      </c>
      <c r="G981" s="4" t="s">
        <v>59</v>
      </c>
      <c r="H981" s="1" t="s">
        <v>96</v>
      </c>
      <c r="I981" s="4" t="s">
        <v>59</v>
      </c>
      <c r="J981" s="1" t="s">
        <v>96</v>
      </c>
      <c r="K981" s="4" t="s">
        <v>59</v>
      </c>
      <c r="L981" s="1" t="s">
        <v>96</v>
      </c>
      <c r="M981" s="4" t="s">
        <v>59</v>
      </c>
      <c r="N981" s="1" t="s">
        <v>96</v>
      </c>
      <c r="O981" s="4" t="s">
        <v>59</v>
      </c>
      <c r="P981" s="1" t="s">
        <v>96</v>
      </c>
      <c r="Q981" s="3" t="s">
        <v>1</v>
      </c>
    </row>
    <row r="982" spans="1:17" ht="12">
      <c r="A982" s="9"/>
      <c r="C982" s="13" t="s">
        <v>97</v>
      </c>
      <c r="D982" s="12" t="s">
        <v>84</v>
      </c>
      <c r="E982" s="13" t="s">
        <v>97</v>
      </c>
      <c r="F982" s="12" t="s">
        <v>84</v>
      </c>
      <c r="G982" s="13" t="s">
        <v>97</v>
      </c>
      <c r="H982" s="12" t="s">
        <v>84</v>
      </c>
      <c r="I982" s="13" t="s">
        <v>97</v>
      </c>
      <c r="J982" s="12" t="s">
        <v>84</v>
      </c>
      <c r="K982" s="13" t="s">
        <v>97</v>
      </c>
      <c r="L982" s="12" t="s">
        <v>84</v>
      </c>
      <c r="M982" s="13" t="s">
        <v>97</v>
      </c>
      <c r="N982" s="12" t="s">
        <v>84</v>
      </c>
      <c r="O982" s="13" t="s">
        <v>97</v>
      </c>
      <c r="P982" s="12" t="s">
        <v>84</v>
      </c>
      <c r="Q982" s="3" t="s">
        <v>1</v>
      </c>
    </row>
    <row r="983" spans="1:17" ht="12">
      <c r="A983" s="9"/>
      <c r="B983" s="17" t="s">
        <v>38</v>
      </c>
      <c r="C983" s="17" t="s">
        <v>38</v>
      </c>
      <c r="D983" s="17" t="s">
        <v>38</v>
      </c>
      <c r="E983" s="17" t="s">
        <v>38</v>
      </c>
      <c r="F983" s="17" t="s">
        <v>38</v>
      </c>
      <c r="G983" s="17" t="s">
        <v>38</v>
      </c>
      <c r="H983" s="17" t="s">
        <v>38</v>
      </c>
      <c r="I983" s="17" t="s">
        <v>38</v>
      </c>
      <c r="J983" s="17" t="s">
        <v>38</v>
      </c>
      <c r="K983" s="17" t="s">
        <v>38</v>
      </c>
      <c r="L983" s="17" t="s">
        <v>38</v>
      </c>
      <c r="M983" s="17" t="s">
        <v>38</v>
      </c>
      <c r="N983" s="17" t="s">
        <v>38</v>
      </c>
      <c r="O983" s="17" t="s">
        <v>38</v>
      </c>
      <c r="P983" s="17" t="s">
        <v>38</v>
      </c>
      <c r="Q983" s="3" t="s">
        <v>1</v>
      </c>
    </row>
    <row r="984" spans="1:17" ht="12">
      <c r="A984" s="9"/>
      <c r="Q984" s="3" t="s">
        <v>1</v>
      </c>
    </row>
    <row r="985" spans="1:19" ht="12">
      <c r="A985" s="9"/>
      <c r="B985" s="1" t="s">
        <v>98</v>
      </c>
      <c r="C985" s="28">
        <f>(C481*D481+C493*D493+C505*D505+C517*D517+C529*D529+C541*D541+C553*D553+C565*D565+C577*D577+C589*D589+C601*D601+C613*D613+C625*D625+C637*D637+C649*D649)/(C481+C493+C505+C517+C529+C541+C553+C565+C577+C589+C601+C613+C625+C637+C649)</f>
        <v>43663.39080412514</v>
      </c>
      <c r="D985" s="28"/>
      <c r="E985" s="28">
        <f>(E481*F481+E493*F493+E505*F505+E517*F517+E529*F529+E541*F541+E553*F553+E565*F565+E577*F577+E589*F589+E601*F601+E613*F613+E625*F625+E637*F637+E649*F649)/(E481+E493+E505+E517+E529+E541+E553+E565+E577+E589+E601+E613+E625+E637+E649)</f>
        <v>37264.652322509624</v>
      </c>
      <c r="F985" s="28"/>
      <c r="G985" s="28">
        <f>(G481*H481+G493*H493+G505*H505+G517*H517+G529*H529+G541*H541+G553*H553+G565*H565+G577*H577+G589*H589+G601*H601+G613*H613+G625*H625+G637*H637+G649*H649)/(G481+G493+G505+G517+G529+G541+G553+G565+G577+G589+G601+G613+G625+G637+G649)</f>
        <v>30485.031559918</v>
      </c>
      <c r="H985" s="28"/>
      <c r="I985" s="28">
        <f>(I481*J481+I493*J493+I505*J505+I517*J517+I529*J529+I541*J541+I553*J553+I565*J565+I577*J577+I589*J589+I601*J601+I613*J613+I625*J625+I637*J637+I649*J649)/(I481+I493+I505+I517+I529+I541+I553+I565+I577+I589+I601+I613+I625+I637+I649)</f>
        <v>25768.418799307532</v>
      </c>
      <c r="J985" s="28"/>
      <c r="K985" s="28">
        <f>(K481*L481+K493*L493+K505*L505+K517*L517+K529*L529+K541*L541+K553*L553+K565*L565+K577*L577+K589*L589+K601*L601+K613*L613+K625*L625+K637*L637+K649*L649)/(K481+K493+K505+K517+K529+K541+K553+K565+K577+K589+K601+K613+K625+K637+K649)</f>
        <v>28352.875463336663</v>
      </c>
      <c r="L985" s="28"/>
      <c r="M985" s="28">
        <f>IF(R1004&gt;0,(M481*N481+M493*N493+M505*N505+M517*N517+M529*N529+M541*N541+M553*N553+M565*N565+M577*N577+M589*N589+M601*N601+M613*N613+M625*N625+M637*N637+M649*N649)/R1004,0)</f>
        <v>0</v>
      </c>
      <c r="N985" s="28"/>
      <c r="O985" s="28">
        <f>(O481*P481+O493*P493+O505*P505+O517*P517+O529*P529+O541*P541+O553*P553+O565*P565+O577*P577+O589*P589+O601*P601+O613*P613+O625*P625+O637*P637+O649*P649)/(O481+O493+O505+O517+O529+O541+O553+O565+O577+O589+O601+O613+O625+O637+O649)</f>
        <v>34952.54282415553</v>
      </c>
      <c r="P985" s="28"/>
      <c r="Q985" s="31" t="s">
        <v>1</v>
      </c>
      <c r="R985" s="28"/>
      <c r="S985" s="28"/>
    </row>
    <row r="986" spans="1:21" ht="12">
      <c r="A986" s="9"/>
      <c r="Q986" s="3" t="s">
        <v>1</v>
      </c>
      <c r="R986" s="1" t="s">
        <v>26</v>
      </c>
      <c r="S986" s="10">
        <v>33379.9901185771</v>
      </c>
      <c r="T986" s="33">
        <f aca="true" t="shared" si="295" ref="T986:T996">(S986/$S$992)</f>
        <v>1.1444604721012586</v>
      </c>
      <c r="U986" s="28">
        <v>29166.573186482</v>
      </c>
    </row>
    <row r="987" spans="1:21" ht="12">
      <c r="A987" s="9"/>
      <c r="B987" s="1" t="s">
        <v>99</v>
      </c>
      <c r="C987" s="10">
        <f>D481</f>
        <v>43891.36363636364</v>
      </c>
      <c r="D987" s="10"/>
      <c r="E987" s="10">
        <f>F481</f>
        <v>39012.27272727273</v>
      </c>
      <c r="F987" s="10"/>
      <c r="G987" s="10">
        <f>H481</f>
        <v>32692.878787878788</v>
      </c>
      <c r="H987" s="10"/>
      <c r="I987" s="10">
        <f>J481</f>
        <v>29718</v>
      </c>
      <c r="K987" s="10">
        <f>L481</f>
        <v>0</v>
      </c>
      <c r="M987" s="10">
        <f>N481</f>
        <v>0</v>
      </c>
      <c r="O987" s="10">
        <f>P481</f>
        <v>37453.899300699304</v>
      </c>
      <c r="Q987" s="3" t="s">
        <v>1</v>
      </c>
      <c r="R987" s="1" t="s">
        <v>50</v>
      </c>
      <c r="S987" s="10">
        <v>33012.5884520885</v>
      </c>
      <c r="T987" s="33">
        <f t="shared" si="295"/>
        <v>1.1318638031631716</v>
      </c>
      <c r="U987" s="28">
        <v>29166.573186482</v>
      </c>
    </row>
    <row r="988" spans="1:21" ht="12">
      <c r="A988" s="9"/>
      <c r="B988" s="1" t="s">
        <v>100</v>
      </c>
      <c r="C988" s="10">
        <f>D493</f>
        <v>41919.068181818184</v>
      </c>
      <c r="D988" s="10"/>
      <c r="E988" s="10">
        <f>F493</f>
        <v>36304.73135852911</v>
      </c>
      <c r="F988" s="10"/>
      <c r="G988" s="10">
        <f>H493</f>
        <v>25846.33654425045</v>
      </c>
      <c r="H988" s="10"/>
      <c r="I988" s="10">
        <f>J493</f>
        <v>25395.30884184309</v>
      </c>
      <c r="J988" s="10"/>
      <c r="K988" s="10">
        <f>L493</f>
        <v>15876</v>
      </c>
      <c r="M988" s="10">
        <f>N493</f>
        <v>0</v>
      </c>
      <c r="O988" s="10">
        <f>P493</f>
        <v>31534.50484998872</v>
      </c>
      <c r="Q988" s="3" t="s">
        <v>1</v>
      </c>
      <c r="R988" s="1" t="s">
        <v>57</v>
      </c>
      <c r="S988" s="10">
        <v>32920.8609625668</v>
      </c>
      <c r="T988" s="33">
        <f t="shared" si="295"/>
        <v>1.1287188505856018</v>
      </c>
      <c r="U988" s="28">
        <v>29166.573186482</v>
      </c>
    </row>
    <row r="989" spans="1:22" ht="12">
      <c r="A989" s="9"/>
      <c r="B989" s="1" t="s">
        <v>101</v>
      </c>
      <c r="C989" s="21">
        <f>D505</f>
        <v>0</v>
      </c>
      <c r="E989" s="21">
        <f>F505</f>
        <v>0</v>
      </c>
      <c r="G989" s="21">
        <f>H505</f>
        <v>0</v>
      </c>
      <c r="I989" s="21">
        <f>J505</f>
        <v>0</v>
      </c>
      <c r="K989" s="21">
        <f>L505</f>
        <v>0</v>
      </c>
      <c r="M989" s="10">
        <f>N505</f>
        <v>0</v>
      </c>
      <c r="O989" s="21">
        <f>P505</f>
        <v>0</v>
      </c>
      <c r="Q989" s="3" t="s">
        <v>1</v>
      </c>
      <c r="R989" s="1" t="s">
        <v>47</v>
      </c>
      <c r="S989" s="10">
        <v>32033.4534231201</v>
      </c>
      <c r="T989" s="33">
        <f t="shared" si="295"/>
        <v>1.0982933517183577</v>
      </c>
      <c r="U989" s="28">
        <v>29166.573186482</v>
      </c>
      <c r="V989" s="1" t="s">
        <v>167</v>
      </c>
    </row>
    <row r="990" spans="1:21" ht="12">
      <c r="A990" s="9"/>
      <c r="B990" s="1" t="s">
        <v>102</v>
      </c>
      <c r="C990" s="10">
        <f>D517</f>
        <v>46330</v>
      </c>
      <c r="D990" s="10"/>
      <c r="E990" s="10">
        <f>F517</f>
        <v>36810</v>
      </c>
      <c r="F990" s="10"/>
      <c r="G990" s="10">
        <f>H517</f>
        <v>32444</v>
      </c>
      <c r="H990" s="10"/>
      <c r="I990" s="10">
        <f>J517</f>
        <v>29610</v>
      </c>
      <c r="J990" s="10"/>
      <c r="K990" s="10">
        <f>L517</f>
        <v>0</v>
      </c>
      <c r="M990" s="10">
        <f>N517</f>
        <v>0</v>
      </c>
      <c r="O990" s="10">
        <f>P517</f>
        <v>37294.16129032258</v>
      </c>
      <c r="Q990" s="3" t="s">
        <v>1</v>
      </c>
      <c r="R990" s="1" t="s">
        <v>56</v>
      </c>
      <c r="S990" s="10">
        <v>31801.6038961039</v>
      </c>
      <c r="T990" s="33">
        <f t="shared" si="295"/>
        <v>1.0903441996004923</v>
      </c>
      <c r="U990" s="28">
        <v>29166.573186482</v>
      </c>
    </row>
    <row r="991" spans="1:21" ht="12">
      <c r="A991" s="9"/>
      <c r="B991" s="1" t="s">
        <v>103</v>
      </c>
      <c r="C991" s="21">
        <f>D529</f>
        <v>45577.4090909091</v>
      </c>
      <c r="E991" s="21">
        <f>F529</f>
        <v>38950.3235294118</v>
      </c>
      <c r="G991" s="21">
        <f>H529</f>
        <v>32647.7169811321</v>
      </c>
      <c r="I991" s="21">
        <f>J529</f>
        <v>25328.1428571429</v>
      </c>
      <c r="K991" s="21">
        <f>L529</f>
        <v>25000</v>
      </c>
      <c r="M991" s="10">
        <f>N529</f>
        <v>0</v>
      </c>
      <c r="O991" s="21">
        <f>P529</f>
        <v>35781.75000000003</v>
      </c>
      <c r="Q991" s="3" t="s">
        <v>1</v>
      </c>
      <c r="R991" s="1" t="s">
        <v>44</v>
      </c>
      <c r="S991" s="10">
        <v>30541.3663366337</v>
      </c>
      <c r="T991" s="33">
        <f t="shared" si="295"/>
        <v>1.0471359162203149</v>
      </c>
      <c r="U991" s="28">
        <v>29166.573186482</v>
      </c>
    </row>
    <row r="992" spans="1:21" ht="12">
      <c r="A992" s="9"/>
      <c r="B992" s="1" t="s">
        <v>104</v>
      </c>
      <c r="C992" s="10">
        <f>D541</f>
        <v>0</v>
      </c>
      <c r="D992" s="10"/>
      <c r="E992" s="10">
        <f>F541</f>
        <v>0</v>
      </c>
      <c r="F992" s="10"/>
      <c r="G992" s="10">
        <f>H541</f>
        <v>0</v>
      </c>
      <c r="H992" s="10"/>
      <c r="I992" s="10">
        <f>J541</f>
        <v>0</v>
      </c>
      <c r="J992" s="10"/>
      <c r="K992" s="10">
        <f>L541</f>
        <v>0</v>
      </c>
      <c r="M992" s="10">
        <f>N541</f>
        <v>0</v>
      </c>
      <c r="O992" s="10">
        <f>P541</f>
        <v>0</v>
      </c>
      <c r="Q992" s="3" t="s">
        <v>1</v>
      </c>
      <c r="S992" s="28">
        <v>29166.573186482</v>
      </c>
      <c r="T992" s="33">
        <f t="shared" si="295"/>
        <v>1</v>
      </c>
      <c r="U992" s="28">
        <v>29166.573186482</v>
      </c>
    </row>
    <row r="993" spans="1:21" ht="12">
      <c r="A993" s="9"/>
      <c r="B993" s="1" t="s">
        <v>105</v>
      </c>
      <c r="C993" s="10">
        <f>D553</f>
        <v>53146.254545454554</v>
      </c>
      <c r="D993" s="10"/>
      <c r="E993" s="10">
        <f>F553</f>
        <v>42905.32041728763</v>
      </c>
      <c r="F993" s="10"/>
      <c r="G993" s="10">
        <f>H553</f>
        <v>35782.55821371609</v>
      </c>
      <c r="H993" s="10"/>
      <c r="I993" s="10">
        <f>J553</f>
        <v>32489.8235294118</v>
      </c>
      <c r="J993" s="10"/>
      <c r="K993" s="10">
        <f>L553</f>
        <v>28174.295454545456</v>
      </c>
      <c r="M993" s="10">
        <f>N553</f>
        <v>0</v>
      </c>
      <c r="O993" s="10">
        <f>P553</f>
        <v>38685.44789356984</v>
      </c>
      <c r="Q993" s="3" t="s">
        <v>1</v>
      </c>
      <c r="R993" s="1" t="s">
        <v>53</v>
      </c>
      <c r="S993" s="10">
        <v>28303.3471320346</v>
      </c>
      <c r="T993" s="33">
        <f t="shared" si="295"/>
        <v>0.9704035832756834</v>
      </c>
      <c r="U993" s="28">
        <v>29166.573186482</v>
      </c>
    </row>
    <row r="994" spans="1:21" ht="12">
      <c r="A994" s="9"/>
      <c r="B994" s="1" t="s">
        <v>106</v>
      </c>
      <c r="C994" s="21">
        <f>D565</f>
        <v>37007.91952309985</v>
      </c>
      <c r="E994" s="21">
        <f>F565</f>
        <v>30853.458874458873</v>
      </c>
      <c r="G994" s="21">
        <f>H565</f>
        <v>27703.55808080808</v>
      </c>
      <c r="I994" s="21">
        <f>J565</f>
        <v>24568.925133689838</v>
      </c>
      <c r="K994" s="21">
        <f>L565</f>
        <v>0</v>
      </c>
      <c r="M994" s="10">
        <f>N565</f>
        <v>0</v>
      </c>
      <c r="O994" s="21">
        <f>P565</f>
        <v>30015.010199556542</v>
      </c>
      <c r="Q994" s="3" t="s">
        <v>1</v>
      </c>
      <c r="R994" s="1" t="s">
        <v>54</v>
      </c>
      <c r="S994" s="10">
        <v>28280.9647435897</v>
      </c>
      <c r="T994" s="33">
        <f t="shared" si="295"/>
        <v>0.9696361846408903</v>
      </c>
      <c r="U994" s="28">
        <v>29166.573186482</v>
      </c>
    </row>
    <row r="995" spans="1:21" ht="12">
      <c r="A995" s="9"/>
      <c r="B995" s="1" t="s">
        <v>107</v>
      </c>
      <c r="C995" s="10">
        <f>D577</f>
        <v>47922.413379073754</v>
      </c>
      <c r="D995" s="10"/>
      <c r="E995" s="10">
        <f>F577</f>
        <v>41437.23343605547</v>
      </c>
      <c r="F995" s="10"/>
      <c r="G995" s="10">
        <f>H577</f>
        <v>34312.84778012685</v>
      </c>
      <c r="H995" s="10"/>
      <c r="I995" s="10">
        <f>J577</f>
        <v>29419.171717171717</v>
      </c>
      <c r="J995" s="10"/>
      <c r="K995" s="10">
        <f>L577</f>
        <v>31681.909090909092</v>
      </c>
      <c r="M995" s="10">
        <f>N577</f>
        <v>0</v>
      </c>
      <c r="N995" s="10"/>
      <c r="O995" s="10">
        <f>P577</f>
        <v>39555.356196233435</v>
      </c>
      <c r="Q995" s="3" t="s">
        <v>1</v>
      </c>
      <c r="R995" s="1" t="s">
        <v>58</v>
      </c>
      <c r="S995" s="10">
        <v>26763.5640638753</v>
      </c>
      <c r="T995" s="33">
        <f t="shared" si="295"/>
        <v>0.9176108517362459</v>
      </c>
      <c r="U995" s="28">
        <v>29166.573186482</v>
      </c>
    </row>
    <row r="996" spans="1:21" ht="12">
      <c r="A996" s="9"/>
      <c r="B996" s="1" t="s">
        <v>108</v>
      </c>
      <c r="C996" s="10">
        <f>D589</f>
        <v>41457.875</v>
      </c>
      <c r="D996" s="10"/>
      <c r="E996" s="10">
        <f>F589</f>
        <v>36145.80965909091</v>
      </c>
      <c r="F996" s="10"/>
      <c r="G996" s="10">
        <f>H589</f>
        <v>31379.388986013986</v>
      </c>
      <c r="H996" s="10"/>
      <c r="I996" s="10">
        <f>J589</f>
        <v>27305.007272727275</v>
      </c>
      <c r="J996" s="10"/>
      <c r="K996" s="10">
        <f>L589</f>
        <v>0</v>
      </c>
      <c r="M996" s="10">
        <f>N589</f>
        <v>0</v>
      </c>
      <c r="N996" s="10"/>
      <c r="O996" s="10">
        <f>P589</f>
        <v>34078.75979513444</v>
      </c>
      <c r="Q996" s="3" t="s">
        <v>1</v>
      </c>
      <c r="R996" s="1" t="s">
        <v>41</v>
      </c>
      <c r="S996" s="10">
        <v>26591.4351656096</v>
      </c>
      <c r="T996" s="33">
        <f t="shared" si="295"/>
        <v>0.9117092705952198</v>
      </c>
      <c r="U996" s="28">
        <v>29166.573186482</v>
      </c>
    </row>
    <row r="997" spans="1:17" ht="12">
      <c r="A997" s="9"/>
      <c r="B997" s="1" t="s">
        <v>109</v>
      </c>
      <c r="C997" s="10">
        <f>D601</f>
        <v>44458.676258992804</v>
      </c>
      <c r="D997" s="10"/>
      <c r="E997" s="10">
        <f>F601</f>
        <v>37803.33872976339</v>
      </c>
      <c r="F997" s="10"/>
      <c r="G997" s="10">
        <f>H601</f>
        <v>32221.802398989897</v>
      </c>
      <c r="H997" s="10"/>
      <c r="I997" s="10">
        <f>J601</f>
        <v>25662.486713286715</v>
      </c>
      <c r="J997" s="10"/>
      <c r="K997" s="10">
        <f>L601</f>
        <v>21705</v>
      </c>
      <c r="M997" s="10">
        <f>N601</f>
        <v>0</v>
      </c>
      <c r="N997" s="10"/>
      <c r="O997" s="10">
        <f>P601</f>
        <v>36187.6533526116</v>
      </c>
      <c r="Q997" s="3" t="s">
        <v>1</v>
      </c>
    </row>
    <row r="998" spans="1:17" ht="12">
      <c r="A998" s="9"/>
      <c r="B998" s="1" t="s">
        <v>110</v>
      </c>
      <c r="C998" s="21">
        <f>D613</f>
        <v>0</v>
      </c>
      <c r="E998" s="21">
        <f>F613</f>
        <v>0</v>
      </c>
      <c r="G998" s="21">
        <f>H613</f>
        <v>0</v>
      </c>
      <c r="I998" s="21">
        <f>J613</f>
        <v>0</v>
      </c>
      <c r="K998" s="21">
        <f>L613</f>
        <v>0</v>
      </c>
      <c r="M998" s="10">
        <f>N613</f>
        <v>0</v>
      </c>
      <c r="O998" s="21">
        <f>P613</f>
        <v>0</v>
      </c>
      <c r="Q998" s="3" t="s">
        <v>1</v>
      </c>
    </row>
    <row r="999" spans="1:19" ht="12">
      <c r="A999" s="9"/>
      <c r="B999" s="1" t="s">
        <v>111</v>
      </c>
      <c r="C999" s="10">
        <f>D625</f>
        <v>49535</v>
      </c>
      <c r="D999" s="10"/>
      <c r="E999" s="10">
        <f>F625</f>
        <v>39717</v>
      </c>
      <c r="F999" s="10"/>
      <c r="G999" s="10">
        <f>H625</f>
        <v>32107</v>
      </c>
      <c r="H999" s="10"/>
      <c r="I999" s="10">
        <f>J625</f>
        <v>27000</v>
      </c>
      <c r="J999" s="10"/>
      <c r="K999" s="10">
        <f>L625</f>
        <v>25370</v>
      </c>
      <c r="M999" s="10">
        <f>N625</f>
        <v>0</v>
      </c>
      <c r="O999" s="10">
        <f>P625</f>
        <v>34906.11111111111</v>
      </c>
      <c r="Q999" s="3" t="s">
        <v>1</v>
      </c>
      <c r="S999" s="10"/>
    </row>
    <row r="1000" spans="1:17" ht="12">
      <c r="A1000" s="9"/>
      <c r="B1000" s="1" t="s">
        <v>112</v>
      </c>
      <c r="C1000" s="10">
        <f>D637</f>
        <v>49266.94906464646</v>
      </c>
      <c r="D1000" s="10"/>
      <c r="E1000" s="10">
        <f>F637</f>
        <v>41600.46019090909</v>
      </c>
      <c r="F1000" s="10"/>
      <c r="G1000" s="10">
        <f>H637</f>
        <v>33515.07762820329</v>
      </c>
      <c r="H1000" s="10"/>
      <c r="I1000" s="10">
        <f>J637</f>
        <v>25265.1841</v>
      </c>
      <c r="J1000" s="10"/>
      <c r="K1000" s="10">
        <f>L637</f>
        <v>32254.0077</v>
      </c>
      <c r="M1000" s="10">
        <f>N637</f>
        <v>0</v>
      </c>
      <c r="N1000" s="10"/>
      <c r="O1000" s="10">
        <f>P637</f>
        <v>39704.73907292018</v>
      </c>
      <c r="Q1000" s="3" t="s">
        <v>1</v>
      </c>
    </row>
    <row r="1001" spans="1:17" ht="12">
      <c r="A1001" s="9"/>
      <c r="B1001" s="1" t="s">
        <v>113</v>
      </c>
      <c r="C1001" s="10">
        <f>D649</f>
        <v>39377.548834065565</v>
      </c>
      <c r="D1001" s="10"/>
      <c r="E1001" s="10">
        <f>F649</f>
        <v>32650.64777048047</v>
      </c>
      <c r="F1001" s="10"/>
      <c r="G1001" s="10">
        <f>H649</f>
        <v>26767.12132477188</v>
      </c>
      <c r="H1001" s="10"/>
      <c r="I1001" s="10">
        <f>J649</f>
        <v>23855.609589041094</v>
      </c>
      <c r="J1001" s="10"/>
      <c r="K1001" s="10">
        <f>L649</f>
        <v>23605</v>
      </c>
      <c r="M1001" s="10">
        <f>N649</f>
        <v>0</v>
      </c>
      <c r="N1001" s="10"/>
      <c r="O1001" s="10">
        <f>P649</f>
        <v>31410.634757134758</v>
      </c>
      <c r="Q1001" s="3" t="s">
        <v>1</v>
      </c>
    </row>
    <row r="1002" spans="1:17" ht="12">
      <c r="A1002" s="9"/>
      <c r="Q1002" s="3" t="s">
        <v>1</v>
      </c>
    </row>
    <row r="1003" spans="1:17" ht="12">
      <c r="A1003" s="9"/>
      <c r="B1003" s="17" t="s">
        <v>38</v>
      </c>
      <c r="C1003" s="17" t="s">
        <v>38</v>
      </c>
      <c r="D1003" s="17" t="s">
        <v>38</v>
      </c>
      <c r="E1003" s="17" t="s">
        <v>38</v>
      </c>
      <c r="F1003" s="17" t="s">
        <v>38</v>
      </c>
      <c r="G1003" s="17" t="s">
        <v>38</v>
      </c>
      <c r="H1003" s="17" t="s">
        <v>38</v>
      </c>
      <c r="I1003" s="17" t="s">
        <v>38</v>
      </c>
      <c r="J1003" s="17" t="s">
        <v>38</v>
      </c>
      <c r="K1003" s="17" t="s">
        <v>38</v>
      </c>
      <c r="L1003" s="17" t="s">
        <v>38</v>
      </c>
      <c r="M1003" s="17" t="s">
        <v>38</v>
      </c>
      <c r="N1003" s="17" t="s">
        <v>38</v>
      </c>
      <c r="O1003" s="17" t="s">
        <v>38</v>
      </c>
      <c r="P1003" s="17" t="s">
        <v>38</v>
      </c>
      <c r="Q1003" s="3" t="s">
        <v>1</v>
      </c>
    </row>
    <row r="1004" spans="1:18" ht="12">
      <c r="A1004" s="9"/>
      <c r="Q1004" s="3" t="s">
        <v>1</v>
      </c>
      <c r="R1004" s="21">
        <f>(M481+M493+M505+M517+M529+M541+M553+M565+M577+M589+M601+M613+M625+M637+M649)</f>
        <v>0</v>
      </c>
    </row>
    <row r="1005" spans="1:17" ht="12">
      <c r="A1005" s="9"/>
      <c r="B1005" s="1" t="s">
        <v>156</v>
      </c>
      <c r="Q1005" s="3" t="s">
        <v>1</v>
      </c>
    </row>
    <row r="1006" spans="1:17" ht="12">
      <c r="A1006" s="9"/>
      <c r="Q1006" s="3" t="s">
        <v>1</v>
      </c>
    </row>
    <row r="1007" spans="1:17" ht="12">
      <c r="A1007" s="9"/>
      <c r="B1007" s="1" t="s">
        <v>143</v>
      </c>
      <c r="Q1007" s="3" t="s">
        <v>1</v>
      </c>
    </row>
    <row r="1008" spans="1:17" ht="12">
      <c r="A1008" s="9"/>
      <c r="B1008" s="1" t="s">
        <v>168</v>
      </c>
      <c r="Q1008" s="3" t="s">
        <v>1</v>
      </c>
    </row>
    <row r="1009" spans="1:17" ht="12">
      <c r="A1009" s="9"/>
      <c r="B1009" s="1" t="s">
        <v>68</v>
      </c>
      <c r="Q1009" s="3" t="s">
        <v>1</v>
      </c>
    </row>
    <row r="1010" ht="12">
      <c r="B1010" s="1" t="s">
        <v>70</v>
      </c>
    </row>
    <row r="1012" spans="1:17" ht="12">
      <c r="A1012" s="9"/>
      <c r="B1012" s="17" t="s">
        <v>38</v>
      </c>
      <c r="C1012" s="17" t="s">
        <v>38</v>
      </c>
      <c r="D1012" s="17" t="s">
        <v>38</v>
      </c>
      <c r="E1012" s="17" t="s">
        <v>38</v>
      </c>
      <c r="F1012" s="17" t="s">
        <v>38</v>
      </c>
      <c r="G1012" s="17" t="s">
        <v>38</v>
      </c>
      <c r="H1012" s="17" t="s">
        <v>38</v>
      </c>
      <c r="I1012" s="17" t="s">
        <v>38</v>
      </c>
      <c r="J1012" s="17" t="s">
        <v>38</v>
      </c>
      <c r="K1012" s="17" t="s">
        <v>38</v>
      </c>
      <c r="L1012" s="17" t="s">
        <v>38</v>
      </c>
      <c r="M1012" s="17" t="s">
        <v>38</v>
      </c>
      <c r="N1012" s="17" t="s">
        <v>38</v>
      </c>
      <c r="O1012" s="17" t="s">
        <v>38</v>
      </c>
      <c r="P1012" s="17" t="s">
        <v>38</v>
      </c>
      <c r="Q1012" s="3" t="s">
        <v>1</v>
      </c>
    </row>
    <row r="1013" spans="1:17" ht="12">
      <c r="A1013" s="9"/>
      <c r="C1013" s="14" t="s">
        <v>145</v>
      </c>
      <c r="E1013" s="14" t="s">
        <v>17</v>
      </c>
      <c r="G1013" s="14" t="s">
        <v>18</v>
      </c>
      <c r="I1013" s="14" t="s">
        <v>19</v>
      </c>
      <c r="K1013" s="14" t="s">
        <v>146</v>
      </c>
      <c r="M1013" s="14" t="s">
        <v>147</v>
      </c>
      <c r="O1013" s="1" t="s">
        <v>148</v>
      </c>
      <c r="Q1013" s="3" t="s">
        <v>1</v>
      </c>
    </row>
    <row r="1014" spans="1:17" ht="12">
      <c r="A1014" s="9"/>
      <c r="C1014" s="4" t="s">
        <v>59</v>
      </c>
      <c r="D1014" s="1" t="s">
        <v>96</v>
      </c>
      <c r="E1014" s="4" t="s">
        <v>59</v>
      </c>
      <c r="F1014" s="1" t="s">
        <v>96</v>
      </c>
      <c r="G1014" s="4" t="s">
        <v>59</v>
      </c>
      <c r="H1014" s="1" t="s">
        <v>96</v>
      </c>
      <c r="I1014" s="4" t="s">
        <v>59</v>
      </c>
      <c r="J1014" s="1" t="s">
        <v>96</v>
      </c>
      <c r="K1014" s="4" t="s">
        <v>59</v>
      </c>
      <c r="L1014" s="1" t="s">
        <v>96</v>
      </c>
      <c r="M1014" s="4" t="s">
        <v>59</v>
      </c>
      <c r="N1014" s="1" t="s">
        <v>96</v>
      </c>
      <c r="O1014" s="4" t="s">
        <v>59</v>
      </c>
      <c r="P1014" s="1" t="s">
        <v>96</v>
      </c>
      <c r="Q1014" s="3" t="s">
        <v>1</v>
      </c>
    </row>
    <row r="1015" spans="1:17" ht="12">
      <c r="A1015" s="9"/>
      <c r="C1015" s="13" t="s">
        <v>97</v>
      </c>
      <c r="D1015" s="12" t="s">
        <v>84</v>
      </c>
      <c r="E1015" s="13" t="s">
        <v>97</v>
      </c>
      <c r="F1015" s="12" t="s">
        <v>84</v>
      </c>
      <c r="G1015" s="13" t="s">
        <v>97</v>
      </c>
      <c r="H1015" s="12" t="s">
        <v>84</v>
      </c>
      <c r="I1015" s="13" t="s">
        <v>97</v>
      </c>
      <c r="J1015" s="12" t="s">
        <v>84</v>
      </c>
      <c r="K1015" s="13" t="s">
        <v>97</v>
      </c>
      <c r="L1015" s="12" t="s">
        <v>84</v>
      </c>
      <c r="M1015" s="13" t="s">
        <v>97</v>
      </c>
      <c r="N1015" s="12" t="s">
        <v>84</v>
      </c>
      <c r="O1015" s="13" t="s">
        <v>97</v>
      </c>
      <c r="P1015" s="12" t="s">
        <v>84</v>
      </c>
      <c r="Q1015" s="3" t="s">
        <v>1</v>
      </c>
    </row>
    <row r="1016" spans="1:17" ht="12">
      <c r="A1016" s="9"/>
      <c r="B1016" s="17" t="s">
        <v>38</v>
      </c>
      <c r="C1016" s="17" t="s">
        <v>38</v>
      </c>
      <c r="D1016" s="17" t="s">
        <v>38</v>
      </c>
      <c r="E1016" s="17" t="s">
        <v>38</v>
      </c>
      <c r="F1016" s="17" t="s">
        <v>38</v>
      </c>
      <c r="G1016" s="17" t="s">
        <v>38</v>
      </c>
      <c r="H1016" s="17" t="s">
        <v>38</v>
      </c>
      <c r="I1016" s="17" t="s">
        <v>38</v>
      </c>
      <c r="J1016" s="17" t="s">
        <v>38</v>
      </c>
      <c r="K1016" s="17" t="s">
        <v>38</v>
      </c>
      <c r="L1016" s="17" t="s">
        <v>38</v>
      </c>
      <c r="M1016" s="17" t="s">
        <v>38</v>
      </c>
      <c r="N1016" s="17" t="s">
        <v>38</v>
      </c>
      <c r="O1016" s="17" t="s">
        <v>38</v>
      </c>
      <c r="P1016" s="17" t="s">
        <v>38</v>
      </c>
      <c r="Q1016" s="3" t="s">
        <v>1</v>
      </c>
    </row>
    <row r="1017" spans="1:17" ht="12">
      <c r="A1017" s="9"/>
      <c r="Q1017" s="3" t="s">
        <v>1</v>
      </c>
    </row>
    <row r="1018" spans="1:20" ht="12">
      <c r="A1018" s="9"/>
      <c r="B1018" s="1" t="s">
        <v>98</v>
      </c>
      <c r="C1018" s="28">
        <f>IF(R1037&gt;0,(C482*D482+C494*D494+C506*D506+C518*D518+C530*D530+C542*D542+C554*D554+C566*D566+C578*D578+C590*D590+C602*D602+C614*D614+C626*D626+C638*D638+C650*D650)/R1037,NA())</f>
        <v>43017.07362123419</v>
      </c>
      <c r="D1018" s="28"/>
      <c r="E1018" s="28">
        <f>IF(T1037&gt;0,(E482*F482+E494*F494+E506*F506+E518*F518+E530*F530+E542*F542+E554*F554+E566*F566+E578*F578+E590*F590+E602*F602+E614*F614+E626*F626+E638*F638+E650*F650)/T1037,NA())</f>
        <v>36259.030917082135</v>
      </c>
      <c r="F1018" s="28"/>
      <c r="G1018" s="28">
        <f>IF(V1037&gt;0,(G482*H482+G494*H494+G506*H506+G518*H518+G530*H530+G542*H542+G554*H554+G566*H566+G578*H578+G590*H590+G602*H602+G614*H614+G626*H626+G638*H638+G650*H650)/V1037,NA())</f>
        <v>30771.511190083733</v>
      </c>
      <c r="H1018" s="28"/>
      <c r="I1018" s="28">
        <f>IF(X1037&gt;0,(I482*J482+I494*J494+I506*J506+I518*J518+I530*J530+I542*J542+I554*J554+I566*J566+I578*J578+I590*J590+I602*J602+I614*J614+I626*J626+I638*J638+I650*J650)/X1037,NA())</f>
        <v>29376.90711984936</v>
      </c>
      <c r="J1018" s="28"/>
      <c r="K1018" s="28">
        <f>IF(Z1037&gt;0,(K482*L482+K494*L494+K506*L506+K518*L518+K530*L530+K542*L542+K554*L554+K566*L566+K578*L578+K590*L590+K602*L602+K614*L614+K626*L626+K638*L638+K650*L650)/Z1037,NA())</f>
        <v>28847.786143636364</v>
      </c>
      <c r="L1018" s="28"/>
      <c r="M1018" s="28">
        <f>IF(AB1037&gt;0,(M482*N482+M494*N494+M506*N506+M518*N518+M530*N530+M542*N542+M554*N554+M566*N566+M578*N578+M590*N590+M602*N602+M614*N614+M626*N626+M638*N638+M650*N650)/AB1037,NA())</f>
        <v>32078.961399351898</v>
      </c>
      <c r="N1018" s="28"/>
      <c r="O1018" s="28">
        <f>IF(AD1037&gt;0,(O482*P482+O494*P494+O506*P506+O518*P518+O530*P530+O542*P542+O554*P554+O566*P566+O578*P578+O590*P590+O602*P602+O614*P614+O626*P626+O638*P638+O650*P650)/AD1037,NA())</f>
        <v>32301.66307107189</v>
      </c>
      <c r="P1018" s="28"/>
      <c r="Q1018" s="31" t="s">
        <v>1</v>
      </c>
      <c r="R1018" s="14" t="s">
        <v>57</v>
      </c>
      <c r="S1018" s="10">
        <v>31626.1481481481</v>
      </c>
      <c r="T1018" s="33">
        <f aca="true" t="shared" si="296" ref="T1018:T1023">(S1018/$S$1021)</f>
        <v>1.170778316646853</v>
      </c>
    </row>
    <row r="1019" spans="1:20" ht="12">
      <c r="A1019" s="9"/>
      <c r="Q1019" s="3" t="s">
        <v>1</v>
      </c>
      <c r="R1019" s="1" t="s">
        <v>44</v>
      </c>
      <c r="S1019" s="10">
        <v>29246.8492462312</v>
      </c>
      <c r="T1019" s="33">
        <f t="shared" si="296"/>
        <v>1.0826983029146373</v>
      </c>
    </row>
    <row r="1020" spans="1:20" ht="12">
      <c r="A1020" s="9"/>
      <c r="B1020" s="1" t="s">
        <v>99</v>
      </c>
      <c r="C1020" s="10">
        <f>D482</f>
        <v>0</v>
      </c>
      <c r="E1020" s="10">
        <f>F482</f>
        <v>0</v>
      </c>
      <c r="G1020" s="10">
        <f>H482</f>
        <v>0</v>
      </c>
      <c r="I1020" s="10">
        <f>J482</f>
        <v>32401.68901890189</v>
      </c>
      <c r="K1020" s="10">
        <f>L482</f>
        <v>28124.425164189423</v>
      </c>
      <c r="M1020" s="10">
        <f>N482</f>
        <v>0</v>
      </c>
      <c r="O1020" s="10">
        <f>P482</f>
        <v>31639.031124807396</v>
      </c>
      <c r="Q1020" s="3" t="s">
        <v>1</v>
      </c>
      <c r="R1020" s="1" t="s">
        <v>54</v>
      </c>
      <c r="S1020" s="10">
        <v>27249.7619047619</v>
      </c>
      <c r="T1020" s="33">
        <f t="shared" si="296"/>
        <v>1.008767499046602</v>
      </c>
    </row>
    <row r="1021" spans="1:20" ht="12">
      <c r="A1021" s="9"/>
      <c r="B1021" s="1" t="s">
        <v>100</v>
      </c>
      <c r="C1021" s="10">
        <f>D494</f>
        <v>0</v>
      </c>
      <c r="E1021" s="10">
        <f>F494</f>
        <v>0</v>
      </c>
      <c r="G1021" s="10">
        <f>H494</f>
        <v>0</v>
      </c>
      <c r="I1021" s="10">
        <f>J494</f>
        <v>0</v>
      </c>
      <c r="K1021" s="10">
        <f>L494</f>
        <v>0</v>
      </c>
      <c r="M1021" s="10">
        <f>N494</f>
        <v>29325.227006911216</v>
      </c>
      <c r="O1021" s="10">
        <f>P494</f>
        <v>29325.227006911216</v>
      </c>
      <c r="Q1021" s="3" t="s">
        <v>1</v>
      </c>
      <c r="S1021" s="28">
        <v>27012.9261009261</v>
      </c>
      <c r="T1021" s="33">
        <f t="shared" si="296"/>
        <v>1</v>
      </c>
    </row>
    <row r="1022" spans="1:20" ht="12">
      <c r="A1022" s="9"/>
      <c r="B1022" s="1" t="s">
        <v>101</v>
      </c>
      <c r="C1022" s="10">
        <f>D506</f>
        <v>0</v>
      </c>
      <c r="E1022" s="10">
        <f>F506</f>
        <v>0</v>
      </c>
      <c r="G1022" s="10">
        <f>H506</f>
        <v>0</v>
      </c>
      <c r="I1022" s="10">
        <f>J506</f>
        <v>0</v>
      </c>
      <c r="K1022" s="10">
        <f>L506</f>
        <v>0</v>
      </c>
      <c r="M1022" s="10">
        <f>N506</f>
        <v>34274</v>
      </c>
      <c r="O1022" s="10">
        <f>P506</f>
        <v>34274</v>
      </c>
      <c r="Q1022" s="3" t="s">
        <v>1</v>
      </c>
      <c r="R1022" s="1" t="s">
        <v>45</v>
      </c>
      <c r="S1022" s="10">
        <v>25124.8445263445</v>
      </c>
      <c r="T1022" s="33">
        <f t="shared" si="296"/>
        <v>0.9301045148708688</v>
      </c>
    </row>
    <row r="1023" spans="1:20" ht="12">
      <c r="A1023" s="9"/>
      <c r="B1023" s="1" t="s">
        <v>102</v>
      </c>
      <c r="C1023" s="10">
        <f>D518</f>
        <v>41026</v>
      </c>
      <c r="E1023" s="10">
        <f>F518</f>
        <v>36067</v>
      </c>
      <c r="G1023" s="10">
        <f>H518</f>
        <v>30836</v>
      </c>
      <c r="I1023" s="10">
        <f>J518</f>
        <v>26897</v>
      </c>
      <c r="K1023" s="10">
        <f>L518</f>
        <v>0</v>
      </c>
      <c r="M1023" s="10">
        <f>N518</f>
        <v>0</v>
      </c>
      <c r="O1023" s="10">
        <f>P518</f>
        <v>32982.954319761666</v>
      </c>
      <c r="Q1023" s="3" t="s">
        <v>1</v>
      </c>
      <c r="R1023" s="1" t="s">
        <v>46</v>
      </c>
      <c r="S1023" s="10">
        <v>24982.1223140496</v>
      </c>
      <c r="T1023" s="33">
        <f t="shared" si="296"/>
        <v>0.9248210364442201</v>
      </c>
    </row>
    <row r="1024" spans="1:19" ht="12">
      <c r="A1024" s="9"/>
      <c r="B1024" s="1" t="s">
        <v>103</v>
      </c>
      <c r="C1024" s="10">
        <f>D530</f>
        <v>40917.14524555906</v>
      </c>
      <c r="E1024" s="10">
        <f>F530</f>
        <v>32132.776802507804</v>
      </c>
      <c r="G1024" s="10">
        <f>H530</f>
        <v>26459.42306648572</v>
      </c>
      <c r="I1024" s="10">
        <f>J530</f>
        <v>24851.12583732057</v>
      </c>
      <c r="K1024" s="10">
        <f>L530</f>
        <v>0</v>
      </c>
      <c r="M1024" s="10">
        <f>N530</f>
        <v>0</v>
      </c>
      <c r="O1024" s="10">
        <f>P530</f>
        <v>30357.64325765234</v>
      </c>
      <c r="Q1024" s="3" t="s">
        <v>1</v>
      </c>
      <c r="S1024" s="10"/>
    </row>
    <row r="1025" spans="1:19" ht="12">
      <c r="A1025" s="9"/>
      <c r="B1025" s="1" t="s">
        <v>104</v>
      </c>
      <c r="C1025" s="10">
        <f>D542</f>
        <v>40020</v>
      </c>
      <c r="E1025" s="10">
        <f>F542</f>
        <v>34770</v>
      </c>
      <c r="G1025" s="10">
        <f>H542</f>
        <v>30119</v>
      </c>
      <c r="I1025" s="10">
        <f>J542</f>
        <v>26459</v>
      </c>
      <c r="K1025" s="10">
        <f>L542</f>
        <v>0</v>
      </c>
      <c r="M1025" s="10">
        <f>N542</f>
        <v>0</v>
      </c>
      <c r="O1025" s="10">
        <f>P542</f>
        <v>31414.138957816376</v>
      </c>
      <c r="Q1025" s="3" t="s">
        <v>1</v>
      </c>
      <c r="S1025" s="10"/>
    </row>
    <row r="1026" spans="1:19" ht="12">
      <c r="A1026" s="9"/>
      <c r="B1026" s="1" t="s">
        <v>105</v>
      </c>
      <c r="C1026" s="10">
        <f>D554</f>
        <v>48120.2597402597</v>
      </c>
      <c r="E1026" s="10">
        <f>F554</f>
        <v>41203.15121059844</v>
      </c>
      <c r="G1026" s="10">
        <f>H554</f>
        <v>32871.295454545456</v>
      </c>
      <c r="I1026" s="10">
        <f>J554</f>
        <v>28248.861090909104</v>
      </c>
      <c r="K1026" s="10">
        <f>L554</f>
        <v>23286</v>
      </c>
      <c r="M1026" s="10">
        <f>N554</f>
        <v>0</v>
      </c>
      <c r="O1026" s="10">
        <f>P554</f>
        <v>39382.9374691923</v>
      </c>
      <c r="Q1026" s="3" t="s">
        <v>1</v>
      </c>
      <c r="S1026" s="10"/>
    </row>
    <row r="1027" spans="1:19" ht="12">
      <c r="A1027" s="9"/>
      <c r="B1027" s="1" t="s">
        <v>106</v>
      </c>
      <c r="C1027" s="10">
        <f>D566</f>
        <v>0</v>
      </c>
      <c r="E1027" s="10">
        <f>F566</f>
        <v>0</v>
      </c>
      <c r="G1027" s="10">
        <f>H566</f>
        <v>0</v>
      </c>
      <c r="I1027" s="10">
        <f>J566</f>
        <v>0</v>
      </c>
      <c r="K1027" s="10">
        <f>L566</f>
        <v>0</v>
      </c>
      <c r="M1027" s="10">
        <f>N566</f>
        <v>27641.30557584614</v>
      </c>
      <c r="O1027" s="10">
        <f>P566</f>
        <v>27641.30557584614</v>
      </c>
      <c r="Q1027" s="3" t="s">
        <v>1</v>
      </c>
      <c r="S1027" s="10"/>
    </row>
    <row r="1028" spans="1:19" ht="12">
      <c r="A1028" s="9"/>
      <c r="B1028" s="1" t="s">
        <v>107</v>
      </c>
      <c r="C1028" s="10">
        <f>D578</f>
        <v>0</v>
      </c>
      <c r="E1028" s="10">
        <f>F578</f>
        <v>0</v>
      </c>
      <c r="G1028" s="10">
        <f>H578</f>
        <v>0</v>
      </c>
      <c r="I1028" s="10">
        <f>J578</f>
        <v>0</v>
      </c>
      <c r="K1028" s="10">
        <f>L578</f>
        <v>0</v>
      </c>
      <c r="M1028" s="10">
        <f>N578</f>
        <v>26461</v>
      </c>
      <c r="O1028" s="10">
        <f>P578</f>
        <v>26461</v>
      </c>
      <c r="Q1028" s="3" t="s">
        <v>1</v>
      </c>
      <c r="S1028" s="10"/>
    </row>
    <row r="1029" spans="1:19" ht="12">
      <c r="A1029" s="9"/>
      <c r="B1029" s="1" t="s">
        <v>108</v>
      </c>
      <c r="C1029" s="10">
        <f>D590</f>
        <v>0</v>
      </c>
      <c r="E1029" s="10">
        <f>F590</f>
        <v>0</v>
      </c>
      <c r="G1029" s="10">
        <f>H590</f>
        <v>0</v>
      </c>
      <c r="I1029" s="10">
        <f>J590</f>
        <v>32440.699201908083</v>
      </c>
      <c r="K1029" s="10">
        <f>L590</f>
        <v>0</v>
      </c>
      <c r="M1029" s="10">
        <f>N590</f>
        <v>32440.699201908083</v>
      </c>
      <c r="O1029" s="10">
        <f>P590</f>
        <v>32440.699201908083</v>
      </c>
      <c r="Q1029" s="3" t="s">
        <v>1</v>
      </c>
      <c r="S1029" s="10"/>
    </row>
    <row r="1030" spans="1:19" ht="12">
      <c r="A1030" s="9"/>
      <c r="B1030" s="1" t="s">
        <v>109</v>
      </c>
      <c r="C1030" s="10">
        <f>D602</f>
        <v>41574.73464373464</v>
      </c>
      <c r="E1030" s="10">
        <f>F602</f>
        <v>33854.466403162056</v>
      </c>
      <c r="G1030" s="10">
        <f>H602</f>
        <v>29942.30578512397</v>
      </c>
      <c r="I1030" s="10">
        <f>J602</f>
        <v>26635.458530510587</v>
      </c>
      <c r="K1030" s="10">
        <f>L602</f>
        <v>29327.149980265756</v>
      </c>
      <c r="M1030" s="10">
        <f>N602</f>
        <v>0</v>
      </c>
      <c r="O1030" s="10">
        <f>P602</f>
        <v>28481.81305850113</v>
      </c>
      <c r="Q1030" s="3" t="s">
        <v>1</v>
      </c>
      <c r="S1030" s="10"/>
    </row>
    <row r="1031" spans="1:19" ht="12">
      <c r="A1031" s="9"/>
      <c r="B1031" s="1" t="s">
        <v>110</v>
      </c>
      <c r="C1031" s="10">
        <f>D614</f>
        <v>40623.04671717172</v>
      </c>
      <c r="E1031" s="10">
        <f>F614</f>
        <v>34619.63494595073</v>
      </c>
      <c r="G1031" s="10">
        <f>H614</f>
        <v>29872.5423815621</v>
      </c>
      <c r="I1031" s="10">
        <f>J614</f>
        <v>24509.368583797157</v>
      </c>
      <c r="K1031" s="10">
        <f>L614</f>
        <v>21300</v>
      </c>
      <c r="M1031" s="10">
        <f>N614</f>
        <v>22097.563636363637</v>
      </c>
      <c r="O1031" s="10">
        <f>P614</f>
        <v>30935.909215356853</v>
      </c>
      <c r="Q1031" s="3" t="s">
        <v>1</v>
      </c>
      <c r="S1031" s="10"/>
    </row>
    <row r="1032" spans="1:19" ht="12">
      <c r="A1032" s="9"/>
      <c r="B1032" s="1" t="s">
        <v>111</v>
      </c>
      <c r="C1032" s="10">
        <f>D626</f>
        <v>0</v>
      </c>
      <c r="E1032" s="10">
        <f>F626</f>
        <v>0</v>
      </c>
      <c r="G1032" s="10">
        <f>H626</f>
        <v>0</v>
      </c>
      <c r="I1032" s="10">
        <f>J626</f>
        <v>0</v>
      </c>
      <c r="K1032" s="10">
        <f>L626</f>
        <v>0</v>
      </c>
      <c r="M1032" s="10">
        <f>N626</f>
        <v>34896</v>
      </c>
      <c r="O1032" s="10">
        <f>P626</f>
        <v>34896</v>
      </c>
      <c r="Q1032" s="3" t="s">
        <v>1</v>
      </c>
      <c r="S1032" s="10"/>
    </row>
    <row r="1033" spans="1:17" ht="12">
      <c r="A1033" s="9"/>
      <c r="B1033" s="1" t="s">
        <v>112</v>
      </c>
      <c r="C1033" s="10">
        <f>D638</f>
        <v>42388.22712283997</v>
      </c>
      <c r="E1033" s="10">
        <f>F638</f>
        <v>37471.6989281106</v>
      </c>
      <c r="G1033" s="10">
        <f>H638</f>
        <v>32902.19822448</v>
      </c>
      <c r="I1033" s="10">
        <f>J638</f>
        <v>28354.462653106606</v>
      </c>
      <c r="K1033" s="10">
        <f>L638</f>
        <v>21410.6071</v>
      </c>
      <c r="M1033" s="10">
        <f>N638</f>
        <v>0</v>
      </c>
      <c r="O1033" s="10">
        <f>P638</f>
        <v>35553.8345427443</v>
      </c>
      <c r="Q1033" s="3" t="s">
        <v>1</v>
      </c>
    </row>
    <row r="1034" spans="1:19" ht="12">
      <c r="A1034" s="9"/>
      <c r="B1034" s="1" t="s">
        <v>113</v>
      </c>
      <c r="C1034" s="10">
        <f>D650</f>
        <v>36367.503787878784</v>
      </c>
      <c r="E1034" s="10">
        <f>F650</f>
        <v>28588.456260720413</v>
      </c>
      <c r="G1034" s="10">
        <f>H650</f>
        <v>25271.725524475525</v>
      </c>
      <c r="I1034" s="10">
        <f>J650</f>
        <v>20700</v>
      </c>
      <c r="K1034" s="10">
        <f>L650</f>
        <v>20331.333333333332</v>
      </c>
      <c r="M1034" s="10">
        <f>N650</f>
        <v>0</v>
      </c>
      <c r="O1034" s="10">
        <f>P650</f>
        <v>28623.43191919192</v>
      </c>
      <c r="Q1034" s="3" t="s">
        <v>1</v>
      </c>
      <c r="S1034" s="10"/>
    </row>
    <row r="1035" spans="1:17" ht="12">
      <c r="A1035" s="9"/>
      <c r="Q1035" s="3" t="s">
        <v>1</v>
      </c>
    </row>
    <row r="1036" spans="1:17" ht="12">
      <c r="A1036" s="9"/>
      <c r="B1036" s="17" t="s">
        <v>38</v>
      </c>
      <c r="C1036" s="17" t="s">
        <v>38</v>
      </c>
      <c r="D1036" s="17" t="s">
        <v>38</v>
      </c>
      <c r="E1036" s="17" t="s">
        <v>38</v>
      </c>
      <c r="F1036" s="17" t="s">
        <v>38</v>
      </c>
      <c r="G1036" s="17" t="s">
        <v>38</v>
      </c>
      <c r="H1036" s="17" t="s">
        <v>38</v>
      </c>
      <c r="I1036" s="17" t="s">
        <v>38</v>
      </c>
      <c r="J1036" s="17" t="s">
        <v>38</v>
      </c>
      <c r="K1036" s="17" t="s">
        <v>38</v>
      </c>
      <c r="L1036" s="17" t="s">
        <v>38</v>
      </c>
      <c r="M1036" s="17" t="s">
        <v>38</v>
      </c>
      <c r="N1036" s="17" t="s">
        <v>38</v>
      </c>
      <c r="O1036" s="17" t="s">
        <v>38</v>
      </c>
      <c r="P1036" s="17" t="s">
        <v>38</v>
      </c>
      <c r="Q1036" s="3" t="s">
        <v>1</v>
      </c>
    </row>
    <row r="1037" spans="1:30" ht="12">
      <c r="A1037" s="9"/>
      <c r="Q1037" s="3" t="s">
        <v>1</v>
      </c>
      <c r="R1037" s="21">
        <f>(C482+C494+C506+C518+C530+C542+C554+C566+C578+C590+C602+C614+C626+C638+C650)</f>
        <v>1373</v>
      </c>
      <c r="T1037" s="21">
        <f>(E482+E494+E506+E518+E530+E542+E554+E566+E578+E590+E602+E614+E626+E638+E650)</f>
        <v>2323</v>
      </c>
      <c r="V1037" s="21">
        <f>(G482+G494+G506+G518+G530+G542+G554+G566+G578+G590+G602+G614+G626+G638+G650)</f>
        <v>2269</v>
      </c>
      <c r="X1037" s="21">
        <f>(I482+I494+I506+I518+I530+I542+I554+I566+I578+I590+I602+I614+I626+I638+I650)</f>
        <v>4345</v>
      </c>
      <c r="Z1037" s="21">
        <f>(K482+K494+K506+K518+K530+K542+K554+K566+K578+K590+K602+K614+K626+K638+K650)</f>
        <v>975</v>
      </c>
      <c r="AB1037" s="21">
        <f>(M482+M494+M506+M518+M530+M542+M554+M566+M578+M590+M602+M614+M626+M638+M650)</f>
        <v>19567.5</v>
      </c>
      <c r="AD1037" s="21">
        <f>(O482+O494+O506+O518+O530+O542+O554+O566+O578+O590+O602+O614+O626+O638+O650)</f>
        <v>30852.5</v>
      </c>
    </row>
    <row r="1038" spans="1:17" ht="12">
      <c r="A1038" s="27" t="s">
        <v>169</v>
      </c>
      <c r="Q1038" s="3" t="s">
        <v>1</v>
      </c>
    </row>
    <row r="1039" spans="1:17" ht="12">
      <c r="A1039" s="9"/>
      <c r="B1039" s="1" t="s">
        <v>158</v>
      </c>
      <c r="Q1039" s="3" t="s">
        <v>1</v>
      </c>
    </row>
    <row r="1040" spans="1:17" ht="12">
      <c r="A1040" s="9"/>
      <c r="Q1040" s="3" t="s">
        <v>1</v>
      </c>
    </row>
    <row r="1041" spans="1:17" ht="12">
      <c r="A1041" s="9"/>
      <c r="B1041" s="1" t="s">
        <v>143</v>
      </c>
      <c r="Q1041" s="3" t="s">
        <v>1</v>
      </c>
    </row>
    <row r="1042" spans="1:17" ht="12">
      <c r="A1042" s="9"/>
      <c r="B1042" s="1" t="s">
        <v>170</v>
      </c>
      <c r="Q1042" s="3" t="s">
        <v>1</v>
      </c>
    </row>
    <row r="1043" spans="1:17" ht="12">
      <c r="A1043" s="9"/>
      <c r="B1043" s="1" t="s">
        <v>68</v>
      </c>
      <c r="Q1043" s="3" t="s">
        <v>1</v>
      </c>
    </row>
    <row r="1044" ht="12">
      <c r="B1044" s="1" t="s">
        <v>70</v>
      </c>
    </row>
    <row r="1046" spans="1:17" ht="12">
      <c r="A1046" s="9"/>
      <c r="B1046" s="17" t="s">
        <v>38</v>
      </c>
      <c r="C1046" s="17" t="s">
        <v>38</v>
      </c>
      <c r="D1046" s="17" t="s">
        <v>38</v>
      </c>
      <c r="E1046" s="17" t="s">
        <v>38</v>
      </c>
      <c r="F1046" s="17" t="s">
        <v>38</v>
      </c>
      <c r="G1046" s="17" t="s">
        <v>38</v>
      </c>
      <c r="H1046" s="17" t="s">
        <v>38</v>
      </c>
      <c r="I1046" s="17" t="s">
        <v>38</v>
      </c>
      <c r="J1046" s="17" t="s">
        <v>38</v>
      </c>
      <c r="K1046" s="17" t="s">
        <v>38</v>
      </c>
      <c r="L1046" s="17" t="s">
        <v>38</v>
      </c>
      <c r="M1046" s="17" t="s">
        <v>38</v>
      </c>
      <c r="N1046" s="17" t="s">
        <v>38</v>
      </c>
      <c r="O1046" s="17" t="s">
        <v>38</v>
      </c>
      <c r="P1046" s="17" t="s">
        <v>38</v>
      </c>
      <c r="Q1046" s="3" t="s">
        <v>1</v>
      </c>
    </row>
    <row r="1047" spans="1:17" ht="12">
      <c r="A1047" s="9"/>
      <c r="C1047" s="14" t="s">
        <v>145</v>
      </c>
      <c r="E1047" s="14" t="s">
        <v>17</v>
      </c>
      <c r="G1047" s="14" t="s">
        <v>18</v>
      </c>
      <c r="I1047" s="14" t="s">
        <v>19</v>
      </c>
      <c r="K1047" s="14" t="s">
        <v>146</v>
      </c>
      <c r="M1047" s="14" t="s">
        <v>147</v>
      </c>
      <c r="O1047" s="1" t="s">
        <v>148</v>
      </c>
      <c r="Q1047" s="3" t="s">
        <v>1</v>
      </c>
    </row>
    <row r="1048" spans="1:17" ht="12">
      <c r="A1048" s="9"/>
      <c r="C1048" s="4" t="s">
        <v>59</v>
      </c>
      <c r="D1048" s="1" t="s">
        <v>96</v>
      </c>
      <c r="E1048" s="4" t="s">
        <v>59</v>
      </c>
      <c r="F1048" s="1" t="s">
        <v>96</v>
      </c>
      <c r="G1048" s="4" t="s">
        <v>59</v>
      </c>
      <c r="H1048" s="1" t="s">
        <v>96</v>
      </c>
      <c r="I1048" s="4" t="s">
        <v>59</v>
      </c>
      <c r="J1048" s="1" t="s">
        <v>96</v>
      </c>
      <c r="K1048" s="4" t="s">
        <v>59</v>
      </c>
      <c r="L1048" s="1" t="s">
        <v>96</v>
      </c>
      <c r="M1048" s="4" t="s">
        <v>59</v>
      </c>
      <c r="N1048" s="1" t="s">
        <v>96</v>
      </c>
      <c r="O1048" s="4" t="s">
        <v>59</v>
      </c>
      <c r="P1048" s="1" t="s">
        <v>96</v>
      </c>
      <c r="Q1048" s="3" t="s">
        <v>1</v>
      </c>
    </row>
    <row r="1049" spans="1:17" ht="12">
      <c r="A1049" s="9"/>
      <c r="C1049" s="13" t="s">
        <v>97</v>
      </c>
      <c r="D1049" s="12" t="s">
        <v>84</v>
      </c>
      <c r="E1049" s="13" t="s">
        <v>97</v>
      </c>
      <c r="F1049" s="12" t="s">
        <v>84</v>
      </c>
      <c r="G1049" s="13" t="s">
        <v>97</v>
      </c>
      <c r="H1049" s="12" t="s">
        <v>84</v>
      </c>
      <c r="I1049" s="13" t="s">
        <v>97</v>
      </c>
      <c r="J1049" s="12" t="s">
        <v>84</v>
      </c>
      <c r="K1049" s="13" t="s">
        <v>97</v>
      </c>
      <c r="L1049" s="12" t="s">
        <v>84</v>
      </c>
      <c r="M1049" s="13" t="s">
        <v>97</v>
      </c>
      <c r="N1049" s="12" t="s">
        <v>84</v>
      </c>
      <c r="O1049" s="13" t="s">
        <v>97</v>
      </c>
      <c r="P1049" s="12" t="s">
        <v>84</v>
      </c>
      <c r="Q1049" s="3" t="s">
        <v>1</v>
      </c>
    </row>
    <row r="1050" spans="1:17" ht="12">
      <c r="A1050" s="9"/>
      <c r="B1050" s="17" t="s">
        <v>38</v>
      </c>
      <c r="C1050" s="17" t="s">
        <v>38</v>
      </c>
      <c r="D1050" s="17" t="s">
        <v>38</v>
      </c>
      <c r="E1050" s="17" t="s">
        <v>38</v>
      </c>
      <c r="F1050" s="17" t="s">
        <v>38</v>
      </c>
      <c r="G1050" s="17" t="s">
        <v>38</v>
      </c>
      <c r="H1050" s="17" t="s">
        <v>38</v>
      </c>
      <c r="I1050" s="17" t="s">
        <v>38</v>
      </c>
      <c r="J1050" s="17" t="s">
        <v>38</v>
      </c>
      <c r="K1050" s="17" t="s">
        <v>38</v>
      </c>
      <c r="L1050" s="17" t="s">
        <v>38</v>
      </c>
      <c r="M1050" s="17" t="s">
        <v>38</v>
      </c>
      <c r="N1050" s="17" t="s">
        <v>38</v>
      </c>
      <c r="O1050" s="17" t="s">
        <v>38</v>
      </c>
      <c r="P1050" s="17" t="s">
        <v>38</v>
      </c>
      <c r="Q1050" s="3" t="s">
        <v>1</v>
      </c>
    </row>
    <row r="1051" spans="1:17" ht="12">
      <c r="A1051" s="9"/>
      <c r="Q1051" s="3" t="s">
        <v>1</v>
      </c>
    </row>
    <row r="1052" spans="1:21" ht="12">
      <c r="A1052" s="9"/>
      <c r="B1052" s="1" t="s">
        <v>98</v>
      </c>
      <c r="C1052" s="28" t="e">
        <f>IF(R1069&gt;0,(C483*D483+C495*D495+C507*D507+C519*D519+C531*D531+C543*D543+C555*D555+C567*D567+C579*D579+C591*D591+C603*D603+C615*D615+C627*D627+C639*D639+C651*D651)/R1069,NA())</f>
        <v>#N/A</v>
      </c>
      <c r="D1052" s="28"/>
      <c r="E1052" s="28" t="e">
        <f>IF(S1069&gt;0,(E483*F483+E495*F495+E507*F507+E519*F519+E531*F531+E543*F543+E555*F555+E567*F567+E579*F579+E591*F591+E603*F603+E615*F615+E627*F627+E639*F639+E651*F651)/S1069,NA())</f>
        <v>#N/A</v>
      </c>
      <c r="F1052" s="28"/>
      <c r="G1052" s="28" t="e">
        <f>IF(S1069&gt;0,(G483*H483+G495*H495+G507*H507+G519*H519+G531*H531+G543*H543+G555*H555+G567*H567+G579*H579+G591*H591+G603*H603+G615*H615+G627*H627+G639*H639+G651*H651)/T1069,NA())</f>
        <v>#N/A</v>
      </c>
      <c r="H1052" s="28"/>
      <c r="I1052" s="28">
        <f>IF(U1069&gt;0,(I483*J483+I495*J495+I507*J507+I519*J519+I531*J531+I543*J543+I555*J555+I567*J567+I579*J579+I591*J591+I603*J603+I615*J615+I627*J627+I639*J639+I651*J651)/U1069,NA())</f>
        <v>32111.351621308626</v>
      </c>
      <c r="J1052" s="28"/>
      <c r="K1052" s="28">
        <f>IF(V1069&gt;0,((K483*L483+K495*L495+K507*L507+K519*L519+K531*L531+K543*L543+K555*L555+K567*L567+K579*L579+K591*L591+K603*L603+K615*L615+K627*L627+K639*L639+K651*L651)/V1069),NA())</f>
        <v>21487.06353497803</v>
      </c>
      <c r="L1052" s="28"/>
      <c r="M1052" s="28">
        <f>IF(W1069&gt;0,(M483*N483+M495*N495+M507*N507+M519*N519+M531*N531+M543*N543+M555*N555+M567*N567+M579*N579+M591*N591+M603*N603+M615*N615+M627*N627+M639*N639+M651*N651)/W1069,NA())</f>
        <v>30319.061054728518</v>
      </c>
      <c r="N1052" s="28"/>
      <c r="O1052" s="28">
        <f>(O483*P483+O495*P495+O507*P507+O519*P519+O531*P531+O543*P543+O555*P555+O567*P567+O579*P579+O591*P591+O603*P603+O615*P615+O627*P627+O639*P639+O651*P651)/(O483+O495+O507+O519+O531+O543+O555+O567+O579+O591+O603+O615+O627+O639+O651)</f>
        <v>30026.536755009154</v>
      </c>
      <c r="P1052" s="28"/>
      <c r="Q1052" s="31" t="s">
        <v>1</v>
      </c>
      <c r="S1052" s="1" t="s">
        <v>47</v>
      </c>
      <c r="T1052" s="10">
        <v>33754.826469975</v>
      </c>
      <c r="U1052" s="33">
        <f aca="true" t="shared" si="297" ref="U1052:U1065">(T1052/$T$1058)</f>
        <v>1.2022209634891552</v>
      </c>
    </row>
    <row r="1053" spans="1:21" ht="12">
      <c r="A1053" s="9"/>
      <c r="Q1053" s="3" t="s">
        <v>1</v>
      </c>
      <c r="S1053" s="1" t="s">
        <v>57</v>
      </c>
      <c r="T1053" s="10">
        <v>30948.2206531333</v>
      </c>
      <c r="U1053" s="33">
        <f t="shared" si="297"/>
        <v>1.102260137079367</v>
      </c>
    </row>
    <row r="1054" spans="1:21" ht="12">
      <c r="A1054" s="9"/>
      <c r="B1054" s="1" t="s">
        <v>99</v>
      </c>
      <c r="C1054" s="10">
        <f>D483</f>
        <v>0</v>
      </c>
      <c r="E1054" s="10">
        <f>F483</f>
        <v>0</v>
      </c>
      <c r="G1054" s="10">
        <f>H483</f>
        <v>0</v>
      </c>
      <c r="I1054" s="10">
        <f>J483</f>
        <v>35896.69443917252</v>
      </c>
      <c r="K1054" s="10">
        <f>L483</f>
        <v>18279.81818181818</v>
      </c>
      <c r="M1054" s="10">
        <f>N483</f>
        <v>0</v>
      </c>
      <c r="O1054" s="10">
        <f>P483</f>
        <v>35466.13941862618</v>
      </c>
      <c r="Q1054" s="3" t="s">
        <v>1</v>
      </c>
      <c r="S1054" s="1" t="s">
        <v>43</v>
      </c>
      <c r="T1054" s="10">
        <v>30289.380117114</v>
      </c>
      <c r="U1054" s="33">
        <f t="shared" si="297"/>
        <v>1.078794695634915</v>
      </c>
    </row>
    <row r="1055" spans="1:21" ht="12">
      <c r="A1055" s="9"/>
      <c r="B1055" s="1" t="s">
        <v>100</v>
      </c>
      <c r="C1055" s="10">
        <f>D495</f>
        <v>0</v>
      </c>
      <c r="E1055" s="10">
        <f>F495</f>
        <v>0</v>
      </c>
      <c r="G1055" s="10">
        <f>H495</f>
        <v>0</v>
      </c>
      <c r="I1055" s="10">
        <f>J495</f>
        <v>0</v>
      </c>
      <c r="K1055" s="10">
        <f>L495</f>
        <v>0</v>
      </c>
      <c r="M1055" s="10">
        <f>N495</f>
        <v>0</v>
      </c>
      <c r="O1055" s="10">
        <f>P495</f>
        <v>0</v>
      </c>
      <c r="Q1055" s="3" t="s">
        <v>1</v>
      </c>
      <c r="S1055" s="1" t="s">
        <v>56</v>
      </c>
      <c r="T1055" s="10">
        <v>29673</v>
      </c>
      <c r="U1055" s="33">
        <f t="shared" si="297"/>
        <v>1.0568415358717773</v>
      </c>
    </row>
    <row r="1056" spans="1:21" ht="12">
      <c r="A1056" s="9"/>
      <c r="B1056" s="1" t="s">
        <v>101</v>
      </c>
      <c r="C1056" s="10">
        <f>D507</f>
        <v>0</v>
      </c>
      <c r="E1056" s="10">
        <f>F507</f>
        <v>0</v>
      </c>
      <c r="G1056" s="10">
        <f>H507</f>
        <v>0</v>
      </c>
      <c r="I1056" s="10">
        <f>J507</f>
        <v>0</v>
      </c>
      <c r="K1056" s="10">
        <f>L507</f>
        <v>0</v>
      </c>
      <c r="M1056" s="10">
        <f>N507</f>
        <v>0</v>
      </c>
      <c r="O1056" s="10">
        <f>P507</f>
        <v>0</v>
      </c>
      <c r="Q1056" s="3" t="s">
        <v>1</v>
      </c>
      <c r="S1056" s="1" t="s">
        <v>44</v>
      </c>
      <c r="T1056" s="10">
        <v>29062.5681818182</v>
      </c>
      <c r="U1056" s="33">
        <f t="shared" si="297"/>
        <v>1.0351002323206615</v>
      </c>
    </row>
    <row r="1057" spans="1:21" ht="12">
      <c r="A1057" s="9"/>
      <c r="B1057" s="1" t="s">
        <v>102</v>
      </c>
      <c r="C1057" s="10">
        <f>D519</f>
        <v>0</v>
      </c>
      <c r="E1057" s="10">
        <f>F519</f>
        <v>0</v>
      </c>
      <c r="G1057" s="10">
        <f>H519</f>
        <v>0</v>
      </c>
      <c r="I1057" s="10">
        <f>J519</f>
        <v>0</v>
      </c>
      <c r="K1057" s="10">
        <f>L519</f>
        <v>0</v>
      </c>
      <c r="M1057" s="10">
        <f>N519</f>
        <v>32081.568589116996</v>
      </c>
      <c r="O1057" s="10">
        <f>P519</f>
        <v>32081.568589116996</v>
      </c>
      <c r="Q1057" s="3" t="s">
        <v>1</v>
      </c>
      <c r="S1057" s="1" t="s">
        <v>26</v>
      </c>
      <c r="T1057" s="10">
        <v>28671.5328967643</v>
      </c>
      <c r="U1057" s="33">
        <f t="shared" si="297"/>
        <v>1.0211730146063616</v>
      </c>
    </row>
    <row r="1058" spans="1:21" ht="12">
      <c r="A1058" s="9"/>
      <c r="B1058" s="1" t="s">
        <v>103</v>
      </c>
      <c r="C1058" s="10">
        <f>D531</f>
        <v>0</v>
      </c>
      <c r="E1058" s="10">
        <f>F531</f>
        <v>0</v>
      </c>
      <c r="G1058" s="10">
        <f>H531</f>
        <v>0</v>
      </c>
      <c r="I1058" s="10">
        <f>J531</f>
        <v>0</v>
      </c>
      <c r="K1058" s="10">
        <f>L531</f>
        <v>0</v>
      </c>
      <c r="M1058" s="10">
        <f>N531</f>
        <v>29787</v>
      </c>
      <c r="O1058" s="10">
        <f>P531</f>
        <v>29787</v>
      </c>
      <c r="Q1058" s="3" t="s">
        <v>1</v>
      </c>
      <c r="T1058" s="28">
        <v>28077.0569596539</v>
      </c>
      <c r="U1058" s="33">
        <f t="shared" si="297"/>
        <v>1</v>
      </c>
    </row>
    <row r="1059" spans="1:21" ht="12">
      <c r="A1059" s="9"/>
      <c r="B1059" s="1" t="s">
        <v>104</v>
      </c>
      <c r="C1059" s="10">
        <f>D543</f>
        <v>0</v>
      </c>
      <c r="E1059" s="10">
        <f>F543</f>
        <v>0</v>
      </c>
      <c r="G1059" s="10">
        <f>H543</f>
        <v>0</v>
      </c>
      <c r="I1059" s="10">
        <f>J543</f>
        <v>0</v>
      </c>
      <c r="K1059" s="10">
        <f>L543</f>
        <v>0</v>
      </c>
      <c r="M1059" s="10">
        <f>N543</f>
        <v>28034</v>
      </c>
      <c r="O1059" s="10">
        <f>P543</f>
        <v>28034</v>
      </c>
      <c r="Q1059" s="3" t="s">
        <v>1</v>
      </c>
      <c r="S1059" s="1" t="s">
        <v>55</v>
      </c>
      <c r="T1059" s="10">
        <v>27095.8686119076</v>
      </c>
      <c r="U1059" s="33">
        <f t="shared" si="297"/>
        <v>0.9650537323353995</v>
      </c>
    </row>
    <row r="1060" spans="1:21" ht="12">
      <c r="A1060" s="9"/>
      <c r="B1060" s="1" t="s">
        <v>105</v>
      </c>
      <c r="C1060" s="10">
        <f>D555</f>
        <v>0</v>
      </c>
      <c r="E1060" s="10">
        <f>F555</f>
        <v>0</v>
      </c>
      <c r="G1060" s="10">
        <f>H555</f>
        <v>0</v>
      </c>
      <c r="I1060" s="10">
        <f>J555</f>
        <v>0</v>
      </c>
      <c r="K1060" s="10">
        <f>L555</f>
        <v>0</v>
      </c>
      <c r="M1060" s="10">
        <f>N555</f>
        <v>0</v>
      </c>
      <c r="O1060" s="10">
        <f>P555</f>
        <v>0</v>
      </c>
      <c r="Q1060" s="3" t="s">
        <v>1</v>
      </c>
      <c r="S1060" s="1" t="s">
        <v>53</v>
      </c>
      <c r="T1060" s="10">
        <v>26824.6025092104</v>
      </c>
      <c r="U1060" s="33">
        <f t="shared" si="297"/>
        <v>0.9553922459806508</v>
      </c>
    </row>
    <row r="1061" spans="1:21" ht="12">
      <c r="A1061" s="9"/>
      <c r="B1061" s="1" t="s">
        <v>106</v>
      </c>
      <c r="C1061" s="10">
        <f>D567</f>
        <v>0</v>
      </c>
      <c r="E1061" s="10">
        <f>F567</f>
        <v>0</v>
      </c>
      <c r="G1061" s="10">
        <f>H567</f>
        <v>0</v>
      </c>
      <c r="I1061" s="10">
        <f>J567</f>
        <v>0</v>
      </c>
      <c r="K1061" s="10">
        <f>L567</f>
        <v>0</v>
      </c>
      <c r="M1061" s="10">
        <f>N567</f>
        <v>0</v>
      </c>
      <c r="O1061" s="10">
        <f>P567</f>
        <v>0</v>
      </c>
      <c r="Q1061" s="3" t="s">
        <v>1</v>
      </c>
      <c r="S1061" s="1" t="s">
        <v>41</v>
      </c>
      <c r="T1061" s="10">
        <v>24234.9896232799</v>
      </c>
      <c r="U1061" s="33">
        <f t="shared" si="297"/>
        <v>0.8631598980657067</v>
      </c>
    </row>
    <row r="1062" spans="1:21" ht="12">
      <c r="A1062" s="9"/>
      <c r="B1062" s="1" t="s">
        <v>107</v>
      </c>
      <c r="C1062" s="10">
        <f>D579</f>
        <v>0</v>
      </c>
      <c r="E1062" s="10">
        <f>F579</f>
        <v>0</v>
      </c>
      <c r="G1062" s="10">
        <f>H579</f>
        <v>0</v>
      </c>
      <c r="I1062" s="10">
        <f>J579</f>
        <v>0</v>
      </c>
      <c r="K1062" s="10">
        <f>L579</f>
        <v>0</v>
      </c>
      <c r="M1062" s="10">
        <f>N579</f>
        <v>0</v>
      </c>
      <c r="O1062" s="10">
        <f>P579</f>
        <v>0</v>
      </c>
      <c r="Q1062" s="3" t="s">
        <v>1</v>
      </c>
      <c r="S1062" s="1" t="s">
        <v>58</v>
      </c>
      <c r="T1062" s="10">
        <v>24151.0736141907</v>
      </c>
      <c r="U1062" s="33">
        <f t="shared" si="297"/>
        <v>0.8601711229526389</v>
      </c>
    </row>
    <row r="1063" spans="1:21" ht="12">
      <c r="A1063" s="9"/>
      <c r="B1063" s="1" t="s">
        <v>108</v>
      </c>
      <c r="C1063" s="10">
        <f>D591</f>
        <v>0</v>
      </c>
      <c r="E1063" s="10">
        <f>F591</f>
        <v>0</v>
      </c>
      <c r="G1063" s="10">
        <f>H591</f>
        <v>0</v>
      </c>
      <c r="I1063" s="10">
        <f>J591</f>
        <v>0</v>
      </c>
      <c r="K1063" s="10">
        <f>L591</f>
        <v>0</v>
      </c>
      <c r="M1063" s="10">
        <f>N591</f>
        <v>0</v>
      </c>
      <c r="O1063" s="10">
        <f>P591</f>
        <v>0</v>
      </c>
      <c r="Q1063" s="3" t="s">
        <v>1</v>
      </c>
      <c r="S1063" s="1" t="s">
        <v>50</v>
      </c>
      <c r="T1063" s="10">
        <v>23907.8174519504</v>
      </c>
      <c r="U1063" s="33">
        <f t="shared" si="297"/>
        <v>0.8515072461585057</v>
      </c>
    </row>
    <row r="1064" spans="1:21" ht="12">
      <c r="A1064" s="9"/>
      <c r="B1064" s="1" t="s">
        <v>109</v>
      </c>
      <c r="C1064" s="10">
        <f>D603</f>
        <v>0</v>
      </c>
      <c r="E1064" s="10">
        <f>F603</f>
        <v>0</v>
      </c>
      <c r="G1064" s="10">
        <f>H603</f>
        <v>0</v>
      </c>
      <c r="I1064" s="10">
        <f>J603</f>
        <v>0</v>
      </c>
      <c r="K1064" s="10">
        <f>L603</f>
        <v>0</v>
      </c>
      <c r="M1064" s="10">
        <f>N603</f>
        <v>0</v>
      </c>
      <c r="O1064" s="10">
        <f>P603</f>
        <v>0</v>
      </c>
      <c r="Q1064" s="3" t="s">
        <v>1</v>
      </c>
      <c r="S1064" s="1" t="s">
        <v>54</v>
      </c>
      <c r="T1064" s="10">
        <v>23821.4982748275</v>
      </c>
      <c r="U1064" s="33">
        <f t="shared" si="297"/>
        <v>0.8484328791674447</v>
      </c>
    </row>
    <row r="1065" spans="1:21" ht="12">
      <c r="A1065" s="9"/>
      <c r="B1065" s="1" t="s">
        <v>110</v>
      </c>
      <c r="C1065" s="10">
        <f>D615</f>
        <v>0</v>
      </c>
      <c r="E1065" s="10">
        <f>F615</f>
        <v>0</v>
      </c>
      <c r="G1065" s="10">
        <f>H615</f>
        <v>0</v>
      </c>
      <c r="I1065" s="10">
        <f>J615</f>
        <v>19942.363636363636</v>
      </c>
      <c r="K1065" s="10">
        <f>L615</f>
        <v>21636.81818181818</v>
      </c>
      <c r="M1065" s="10">
        <f>N615</f>
        <v>0</v>
      </c>
      <c r="O1065" s="10">
        <f>P615</f>
        <v>21014.96171070309</v>
      </c>
      <c r="Q1065" s="3" t="s">
        <v>1</v>
      </c>
      <c r="S1065" s="1" t="s">
        <v>49</v>
      </c>
      <c r="T1065" s="10">
        <v>22713.9577143437</v>
      </c>
      <c r="U1065" s="33">
        <f t="shared" si="297"/>
        <v>0.8089864171655579</v>
      </c>
    </row>
    <row r="1066" spans="1:17" ht="12">
      <c r="A1066" s="9"/>
      <c r="B1066" s="1" t="s">
        <v>111</v>
      </c>
      <c r="C1066" s="10">
        <f>D627</f>
        <v>0</v>
      </c>
      <c r="E1066" s="10">
        <f>F627</f>
        <v>0</v>
      </c>
      <c r="G1066" s="10">
        <f>H627</f>
        <v>0</v>
      </c>
      <c r="I1066" s="10">
        <f>J627</f>
        <v>0</v>
      </c>
      <c r="K1066" s="10">
        <f>L627</f>
        <v>0</v>
      </c>
      <c r="M1066" s="10">
        <f>N627</f>
        <v>0</v>
      </c>
      <c r="O1066" s="10">
        <f>P627</f>
        <v>0</v>
      </c>
      <c r="Q1066" s="3" t="s">
        <v>1</v>
      </c>
    </row>
    <row r="1067" spans="1:20" ht="12">
      <c r="A1067" s="9"/>
      <c r="B1067" s="1" t="s">
        <v>112</v>
      </c>
      <c r="C1067" s="10">
        <f>D639</f>
        <v>0</v>
      </c>
      <c r="E1067" s="10">
        <f>F639</f>
        <v>0</v>
      </c>
      <c r="G1067" s="10">
        <f>H639</f>
        <v>0</v>
      </c>
      <c r="I1067" s="10">
        <f>J639</f>
        <v>0</v>
      </c>
      <c r="K1067" s="10">
        <f>L639</f>
        <v>0</v>
      </c>
      <c r="M1067" s="10">
        <f>N639</f>
        <v>0</v>
      </c>
      <c r="O1067" s="10">
        <f>P639</f>
        <v>0</v>
      </c>
      <c r="Q1067" s="3" t="s">
        <v>1</v>
      </c>
      <c r="T1067" s="10"/>
    </row>
    <row r="1068" spans="1:20" ht="12">
      <c r="A1068" s="9"/>
      <c r="B1068" s="1" t="s">
        <v>113</v>
      </c>
      <c r="C1068" s="10">
        <f>D651</f>
        <v>0</v>
      </c>
      <c r="E1068" s="10">
        <f>F651</f>
        <v>0</v>
      </c>
      <c r="G1068" s="10">
        <f>H651</f>
        <v>0</v>
      </c>
      <c r="I1068" s="10">
        <f>J651</f>
        <v>0</v>
      </c>
      <c r="K1068" s="10">
        <f>L651</f>
        <v>0</v>
      </c>
      <c r="M1068" s="10">
        <f>N651</f>
        <v>0</v>
      </c>
      <c r="O1068" s="10">
        <f>P651</f>
        <v>0</v>
      </c>
      <c r="Q1068" s="3" t="s">
        <v>1</v>
      </c>
      <c r="T1068" s="10"/>
    </row>
    <row r="1069" spans="1:23" ht="12">
      <c r="A1069" s="9"/>
      <c r="Q1069" s="3" t="s">
        <v>1</v>
      </c>
      <c r="R1069" s="10">
        <f>(C483+C495+C507+C519+C531+C543+C555+C567+C579+C591+C603+C615+C627+C639+C651)</f>
        <v>0</v>
      </c>
      <c r="S1069" s="10">
        <f>(E483+E495+E507+E519+E531+E543+E555+E567+E579+E591+E603+E615+E627+E639+E651)</f>
        <v>0</v>
      </c>
      <c r="T1069" s="10">
        <f>(G483+G495+G507+G519+G531+G543+G555+G567+G579+G591+G603+G615+G627+G639+G651)</f>
        <v>0</v>
      </c>
      <c r="U1069" s="10">
        <f>(I483+I495+I507+I519+I531+I543+I555+I567+I579+I591+I603+I615+I627+I639+I651)</f>
        <v>628</v>
      </c>
      <c r="V1069" s="10">
        <f>(K483+K495+K507+K519+K531+K543+K555+K567+K579+K591+K603+K615+K627+K639+K651)</f>
        <v>269</v>
      </c>
      <c r="W1069" s="21">
        <f>(M483+M495+M507+M519+M531+M543+M555+M567+M579+M591+M603+M615+M627+M639+M651)</f>
        <v>3377</v>
      </c>
    </row>
    <row r="1070" spans="1:18" ht="12">
      <c r="A1070" s="9"/>
      <c r="B1070" s="17" t="s">
        <v>38</v>
      </c>
      <c r="C1070" s="17" t="s">
        <v>38</v>
      </c>
      <c r="D1070" s="17" t="s">
        <v>38</v>
      </c>
      <c r="E1070" s="17" t="s">
        <v>38</v>
      </c>
      <c r="F1070" s="17" t="s">
        <v>38</v>
      </c>
      <c r="G1070" s="17" t="s">
        <v>38</v>
      </c>
      <c r="H1070" s="17" t="s">
        <v>38</v>
      </c>
      <c r="I1070" s="17" t="s">
        <v>38</v>
      </c>
      <c r="J1070" s="17" t="s">
        <v>38</v>
      </c>
      <c r="K1070" s="17" t="s">
        <v>38</v>
      </c>
      <c r="L1070" s="17" t="s">
        <v>38</v>
      </c>
      <c r="M1070" s="17" t="s">
        <v>38</v>
      </c>
      <c r="N1070" s="17" t="s">
        <v>38</v>
      </c>
      <c r="O1070" s="17" t="s">
        <v>38</v>
      </c>
      <c r="P1070" s="17" t="s">
        <v>38</v>
      </c>
      <c r="Q1070" s="3" t="s">
        <v>1</v>
      </c>
      <c r="R1070" s="10"/>
    </row>
    <row r="1071" spans="1:17" ht="12">
      <c r="A1071" s="9"/>
      <c r="Q1071" s="3" t="s">
        <v>1</v>
      </c>
    </row>
    <row r="1072" spans="1:17" ht="12">
      <c r="A1072" s="9"/>
      <c r="Q1072" s="3" t="s">
        <v>1</v>
      </c>
    </row>
    <row r="1073" spans="1:17" ht="12">
      <c r="A1073" s="9"/>
      <c r="Q1073" s="3" t="s">
        <v>1</v>
      </c>
    </row>
    <row r="1074" spans="1:17" ht="12">
      <c r="A1074" s="9"/>
      <c r="Q1074" s="3" t="s">
        <v>1</v>
      </c>
    </row>
    <row r="1075" ht="12">
      <c r="Q1075" s="3" t="s">
        <v>1</v>
      </c>
    </row>
    <row r="1083" ht="12">
      <c r="B1083" s="1" t="s">
        <v>171</v>
      </c>
    </row>
    <row r="1084" spans="2:3" ht="12">
      <c r="B1084" s="1" t="s">
        <v>172</v>
      </c>
      <c r="C1084" s="6" t="s">
        <v>173</v>
      </c>
    </row>
    <row r="1085" ht="12">
      <c r="C1085" s="6" t="s">
        <v>174</v>
      </c>
    </row>
    <row r="1086" ht="12">
      <c r="C1086" s="6" t="s">
        <v>175</v>
      </c>
    </row>
    <row r="1087" ht="12">
      <c r="C1087" s="6" t="s">
        <v>176</v>
      </c>
    </row>
    <row r="1088" ht="12">
      <c r="C1088" s="6" t="s">
        <v>177</v>
      </c>
    </row>
    <row r="1089" ht="12">
      <c r="C1089" s="6" t="s">
        <v>178</v>
      </c>
    </row>
    <row r="1090" ht="12">
      <c r="C1090" s="6" t="s">
        <v>179</v>
      </c>
    </row>
    <row r="1091" ht="12">
      <c r="C1091" s="6" t="s">
        <v>180</v>
      </c>
    </row>
    <row r="1092" ht="12">
      <c r="C1092" s="6" t="s">
        <v>181</v>
      </c>
    </row>
    <row r="1093" ht="12">
      <c r="C1093" s="6" t="s">
        <v>182</v>
      </c>
    </row>
    <row r="1094" ht="12">
      <c r="C1094" s="6" t="s">
        <v>183</v>
      </c>
    </row>
    <row r="1095" ht="12">
      <c r="C1095" s="6" t="s">
        <v>184</v>
      </c>
    </row>
    <row r="1096" ht="12">
      <c r="C1096" s="7"/>
    </row>
    <row r="1097" ht="12">
      <c r="C1097" s="7"/>
    </row>
    <row r="1100" ht="12">
      <c r="W1100" s="1" t="s">
        <v>185</v>
      </c>
    </row>
    <row r="1103" ht="12">
      <c r="X1103" s="13" t="s">
        <v>186</v>
      </c>
    </row>
    <row r="1184" ht="12">
      <c r="Z1184" s="1" t="s">
        <v>187</v>
      </c>
    </row>
    <row r="1189" ht="12">
      <c r="AA1189" s="13" t="s">
        <v>188</v>
      </c>
    </row>
    <row r="1190" ht="12">
      <c r="AA1190" s="13" t="s">
        <v>189</v>
      </c>
    </row>
    <row r="1191" ht="12">
      <c r="AA1191" s="13" t="s">
        <v>190</v>
      </c>
    </row>
    <row r="1274" ht="12">
      <c r="AC1274" s="1" t="s">
        <v>191</v>
      </c>
    </row>
    <row r="1275" ht="12">
      <c r="AD1275" s="13" t="s">
        <v>93</v>
      </c>
    </row>
    <row r="1276" ht="12">
      <c r="AD1276" s="1" t="s">
        <v>192</v>
      </c>
    </row>
    <row r="1277" ht="12">
      <c r="AD1277" s="13" t="s">
        <v>190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Exchange&amp;C&amp;R&amp;D</oddHeader>
    <oddFooter>&amp;C-Revised &amp;D-&amp;R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2000-07-24T15:37:03Z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