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89" sheetId="1" r:id="rId1"/>
    <sheet name="TUIT_T" sheetId="2" r:id="rId2"/>
    <sheet name="TUITS_T" sheetId="3" r:id="rId3"/>
    <sheet name="TUIT%PI_S" sheetId="4" r:id="rId4"/>
  </sheets>
  <definedNames>
    <definedName name="\c">'Tuit89'!$B$581</definedName>
    <definedName name="\p">'Tuit89'!$B$570</definedName>
    <definedName name="\s">'Tuit89'!$G$581</definedName>
    <definedName name="\x">'Tuit89'!$B$576</definedName>
    <definedName name="__123Graph_ATUIT%PI_S" hidden="1">'Tuit89'!$AB$80:$AB$604</definedName>
    <definedName name="__123Graph_ATUITS_T" hidden="1">'Tuit89'!$W$80:$W$604</definedName>
    <definedName name="__123Graph_DTUIT%PI_S" hidden="1">'Tuit89'!$AC$80:$AC$604</definedName>
    <definedName name="__123Graph_DTUITS_T" hidden="1">'Tuit89'!$X$80:$X$604</definedName>
    <definedName name="__123Graph_F" hidden="1">'Tuit89'!$AA$585:$AA$597</definedName>
    <definedName name="__123Graph_FTUIT%PI_S" hidden="1">'Tuit89'!$AD$80:$AD$604</definedName>
    <definedName name="__123Graph_FTUIT_T" hidden="1">'Tuit89'!$AA$585:$AA$597</definedName>
    <definedName name="__123Graph_FTUITS_T" hidden="1">'Tuit89'!$Y$80:$Y$604</definedName>
    <definedName name="__123Graph_LBL_F" hidden="1">'Tuit89'!$AA$585:$AA$600</definedName>
    <definedName name="__123Graph_LBL_FTUIT_T" hidden="1">'Tuit89'!$AA$585:$AA$600</definedName>
    <definedName name="__123Graph_X" hidden="1">'Tuit89'!$V$585:$V$597</definedName>
    <definedName name="__123Graph_XTUIT%PI_S" hidden="1">'Tuit89'!$V$80:$V$604</definedName>
    <definedName name="__123Graph_XTUIT_T" hidden="1">'Tuit89'!$V$585:$V$597</definedName>
    <definedName name="__123Graph_XTUITS_T" hidden="1">'Tuit89'!$V$80:$V$604</definedName>
    <definedName name="_Key1" hidden="1">'Tuit89'!$BO$730</definedName>
    <definedName name="_Order1" hidden="1">255</definedName>
    <definedName name="_Regression_Int" localSheetId="0" hidden="1">1</definedName>
    <definedName name="_Sort" hidden="1">'Tuit89'!$BO$730:$CC$748</definedName>
    <definedName name="A">'Tuit89'!$AM$637:$AN$638</definedName>
    <definedName name="CRITERIA">'Tuit89'!$C$565:$C$566</definedName>
    <definedName name="Criteria_MI">'Tuit89'!$C$565:$C$566</definedName>
    <definedName name="DATA">'Tuit89'!$B$22:$T$560</definedName>
    <definedName name="DATABASE">'Tuit89'!$B$22:$U$560</definedName>
    <definedName name="Database_MI">'Tuit89'!$B$22:$U$560</definedName>
    <definedName name="DB">'Tuit89'!$B$22:$T$556</definedName>
    <definedName name="FL_DAT">'Tuit89'!$C$62:$T$96</definedName>
    <definedName name="GA_DAT">'Tuit89'!$B$99:$T$162</definedName>
    <definedName name="H">'Tuit89'!$W$604</definedName>
    <definedName name="HERE">'Tuit89'!$AA$585</definedName>
    <definedName name="KY_DAT">'Tuit89'!$B$163:$T$193</definedName>
    <definedName name="LA_DAT">'Tuit89'!$B$199:$T$218</definedName>
    <definedName name="M">'Tuit89'!$D$570</definedName>
    <definedName name="MD_DAT">'Tuit89'!$T$247:$IV$8154</definedName>
    <definedName name="MS_DAT">'Tuit89'!$B$248:$T$271</definedName>
    <definedName name="N_7">'Tuit89'!$AM$641:$BB$661</definedName>
    <definedName name="N_8">'Tuit89'!$BD$685:$BM$705</definedName>
    <definedName name="N_9">'Tuit89'!$BP$728:$CC$748</definedName>
    <definedName name="NC_DAT">'Tuit89'!$B$272:$T$345</definedName>
    <definedName name="OK_DAT">'Tuit89'!$B$346:$IV$8154</definedName>
    <definedName name="_xlnm.Print_Area" localSheetId="0">'Tuit89'!$BO$712:$CC$752</definedName>
    <definedName name="Print_Area_MI" localSheetId="0">'Tuit89'!$BO$712:$CC$752</definedName>
    <definedName name="R_">'Tuit89'!$AQ$643:$AQ$655</definedName>
    <definedName name="RNG_DATA_A">'Tuit89'!$AD$605:$AF$619</definedName>
    <definedName name="RNG_LABEL_X">'Tuit89'!$AD$602:$AF$602</definedName>
    <definedName name="RNG_LABEL_Y">'Tuit89'!$AC$605:$AC$619</definedName>
    <definedName name="SC_DAT">'Tuit89'!$B$371:$T$403</definedName>
    <definedName name="T_10">'Tuit89'!$BO$710:$BV$756</definedName>
    <definedName name="T_7">'Tuit89'!$AL$621:$AX$664</definedName>
    <definedName name="T_8">'Tuit89'!$AZ$665:$IV$8162</definedName>
    <definedName name="T_9">'Tuit89'!$BC$666:$BM$708</definedName>
    <definedName name="TAB_7">'Tuit89'!$AL$623:$BB$668</definedName>
    <definedName name="TAB_8">'Tuit89'!$BC$667:$BM$709</definedName>
    <definedName name="TAB_9">'Tuit89'!$BO$712:$CC$752</definedName>
    <definedName name="TABLES">'Tuit89'!$A$567:$P$719</definedName>
    <definedName name="TN_DAT">'Tuit89'!$B$404:$T$430</definedName>
    <definedName name="TX_DAT">'Tuit89'!$B$431:$IV$8154</definedName>
    <definedName name="VA_DAT">'Tuit89'!$B$528:$T$544</definedName>
    <definedName name="WV_DAT">'Tuit89'!$B$545:$T$560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<sst xmlns="http://schemas.openxmlformats.org/spreadsheetml/2006/main" count="2898" uniqueCount="690">
  <si>
    <t xml:space="preserve">          1988-89 SREB State Data Exchange</t>
  </si>
  <si>
    <t>Part 5</t>
  </si>
  <si>
    <t xml:space="preserve">  This LOTUS 1-2-3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</si>
  <si>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</si>
  <si>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</si>
  <si>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</si>
  <si>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</si>
  <si>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</si>
  <si>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</si>
  <si>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</si>
  <si>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</si>
  <si>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</si>
  <si>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8-9 etc.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</si>
  <si>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</si>
  <si>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</si>
  <si>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</si>
  <si>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</si>
  <si>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</si>
  <si>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</si>
  <si>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</si>
  <si>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</si>
  <si>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</si>
  <si>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</si>
  <si>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</si>
  <si>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</si>
  <si>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</si>
  <si>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</si>
  <si>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</si>
  <si>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</si>
  <si>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</si>
  <si>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</si>
  <si>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</si>
  <si>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|</t>
  </si>
  <si>
    <t>&gt;</t>
  </si>
  <si>
    <t>AL</t>
  </si>
  <si>
    <t>AU</t>
  </si>
  <si>
    <t>1a</t>
  </si>
  <si>
    <t>UA</t>
  </si>
  <si>
    <t>UAB</t>
  </si>
  <si>
    <t>1b</t>
  </si>
  <si>
    <t>A&amp;M</t>
  </si>
  <si>
    <t>1c</t>
  </si>
  <si>
    <t>UAH</t>
  </si>
  <si>
    <t>USA</t>
  </si>
  <si>
    <t>JSU</t>
  </si>
  <si>
    <t>2a</t>
  </si>
  <si>
    <t>TSUD</t>
  </si>
  <si>
    <t>2b</t>
  </si>
  <si>
    <t>LU</t>
  </si>
  <si>
    <t>TSU-Main</t>
  </si>
  <si>
    <t>ASU</t>
  </si>
  <si>
    <t>UM</t>
  </si>
  <si>
    <t>AUM</t>
  </si>
  <si>
    <t>TSUM</t>
  </si>
  <si>
    <t>UNA</t>
  </si>
  <si>
    <t>ASC</t>
  </si>
  <si>
    <t>3</t>
  </si>
  <si>
    <t>Comp.Two-Year</t>
  </si>
  <si>
    <t>4a</t>
  </si>
  <si>
    <t>Voc/Tech</t>
  </si>
  <si>
    <t>4b</t>
  </si>
  <si>
    <t>AR</t>
  </si>
  <si>
    <t>UAF</t>
  </si>
  <si>
    <t>ASUJ</t>
  </si>
  <si>
    <t>UALR</t>
  </si>
  <si>
    <t>UCA</t>
  </si>
  <si>
    <t>ATU</t>
  </si>
  <si>
    <t>HSU</t>
  </si>
  <si>
    <t>SAUM</t>
  </si>
  <si>
    <t>UAM</t>
  </si>
  <si>
    <t>UAPB</t>
  </si>
  <si>
    <t>MCCC</t>
  </si>
  <si>
    <t>ASUB</t>
  </si>
  <si>
    <t>EACC</t>
  </si>
  <si>
    <t>SAUE</t>
  </si>
  <si>
    <t>PCCC</t>
  </si>
  <si>
    <t>SAUT</t>
  </si>
  <si>
    <t>WCC</t>
  </si>
  <si>
    <t>RMCC</t>
  </si>
  <si>
    <t>NACC</t>
  </si>
  <si>
    <t>GCCC</t>
  </si>
  <si>
    <t>VO-TECH</t>
  </si>
  <si>
    <t>UAMS</t>
  </si>
  <si>
    <t>5</t>
  </si>
  <si>
    <t>FL</t>
  </si>
  <si>
    <t>FSU</t>
  </si>
  <si>
    <t>UF</t>
  </si>
  <si>
    <t>USF</t>
  </si>
  <si>
    <t>FAU</t>
  </si>
  <si>
    <t>UCF</t>
  </si>
  <si>
    <t>FIU</t>
  </si>
  <si>
    <t>UWF</t>
  </si>
  <si>
    <t>FAMU</t>
  </si>
  <si>
    <t>UNF</t>
  </si>
  <si>
    <t>PENS</t>
  </si>
  <si>
    <t>ST.J</t>
  </si>
  <si>
    <t>BROW</t>
  </si>
  <si>
    <t>PALM</t>
  </si>
  <si>
    <t>ST.P</t>
  </si>
  <si>
    <t>PASC</t>
  </si>
  <si>
    <t>EDIS</t>
  </si>
  <si>
    <t>FJAX</t>
  </si>
  <si>
    <t>TALL</t>
  </si>
  <si>
    <t>POLK</t>
  </si>
  <si>
    <t>HILL</t>
  </si>
  <si>
    <t>SANF</t>
  </si>
  <si>
    <t>VALE</t>
  </si>
  <si>
    <t>SEMI</t>
  </si>
  <si>
    <t>MANA</t>
  </si>
  <si>
    <t>SFLA</t>
  </si>
  <si>
    <t>LCTY</t>
  </si>
  <si>
    <t>OKLA</t>
  </si>
  <si>
    <t>FKEY</t>
  </si>
  <si>
    <t>DAYT</t>
  </si>
  <si>
    <t>CHIP</t>
  </si>
  <si>
    <t>GULF</t>
  </si>
  <si>
    <t>NFLA</t>
  </si>
  <si>
    <t>LSUM</t>
  </si>
  <si>
    <t>INDR</t>
  </si>
  <si>
    <t>BREV</t>
  </si>
  <si>
    <t>CFLA</t>
  </si>
  <si>
    <t>MIAM</t>
  </si>
  <si>
    <t>GA</t>
  </si>
  <si>
    <t>UGA</t>
  </si>
  <si>
    <t>GA STATE</t>
  </si>
  <si>
    <t>GA TECH</t>
  </si>
  <si>
    <t>ALB ST</t>
  </si>
  <si>
    <t>FT VALLEY</t>
  </si>
  <si>
    <t>SAV ST</t>
  </si>
  <si>
    <t>WEST GA</t>
  </si>
  <si>
    <t>GA SOUTHERN</t>
  </si>
  <si>
    <t>VALD ST</t>
  </si>
  <si>
    <t>NORTH GA</t>
  </si>
  <si>
    <t>GA SOUTHWEST</t>
  </si>
  <si>
    <t>GA COL</t>
  </si>
  <si>
    <t>COL COL</t>
  </si>
  <si>
    <t>ARM ST</t>
  </si>
  <si>
    <t>AUG COL</t>
  </si>
  <si>
    <t>KEN ST</t>
  </si>
  <si>
    <t>CLAY ST</t>
  </si>
  <si>
    <t>FLOYD COL</t>
  </si>
  <si>
    <t>MID GA COL</t>
  </si>
  <si>
    <t>ABAC</t>
  </si>
  <si>
    <t>GAINS COL</t>
  </si>
  <si>
    <t>SOUTH GA COL</t>
  </si>
  <si>
    <t>GORDON COL</t>
  </si>
  <si>
    <t>DARTON COL</t>
  </si>
  <si>
    <t>MACON COL</t>
  </si>
  <si>
    <t>BRUN COL</t>
  </si>
  <si>
    <t>ATL METRO</t>
  </si>
  <si>
    <t>EAST GA COL</t>
  </si>
  <si>
    <t>DALTON COL</t>
  </si>
  <si>
    <t>BAIN COL</t>
  </si>
  <si>
    <t>DEKALB COL</t>
  </si>
  <si>
    <t>WAYCROSS COL</t>
  </si>
  <si>
    <t>Albany Tech</t>
  </si>
  <si>
    <t>Athens Tech</t>
  </si>
  <si>
    <t>Atlanta Tech</t>
  </si>
  <si>
    <t>Augusta Tech</t>
  </si>
  <si>
    <t>Baldwin Adlt</t>
  </si>
  <si>
    <t>Ben Hill-Irwi</t>
  </si>
  <si>
    <t>Carroll Tech</t>
  </si>
  <si>
    <t>Chattahoochee</t>
  </si>
  <si>
    <t>Columbus Tech</t>
  </si>
  <si>
    <t>Coosa Valley</t>
  </si>
  <si>
    <t>Dalton SHO</t>
  </si>
  <si>
    <t>DeKalb Tech</t>
  </si>
  <si>
    <t>Griffin Tech</t>
  </si>
  <si>
    <t>Gwinnett Tech</t>
  </si>
  <si>
    <t>Heart of Ga T</t>
  </si>
  <si>
    <t>Lanier Tech</t>
  </si>
  <si>
    <t>Macon Tech</t>
  </si>
  <si>
    <t>Middle Ga Tec</t>
  </si>
  <si>
    <t>Moultrie Tech</t>
  </si>
  <si>
    <t>North Ga Tech</t>
  </si>
  <si>
    <t>Pickens Tech</t>
  </si>
  <si>
    <t>Savannah Tech</t>
  </si>
  <si>
    <t>South Ga Tech</t>
  </si>
  <si>
    <t>Swainsboro Te</t>
  </si>
  <si>
    <t>Thomas Tech</t>
  </si>
  <si>
    <t>Upson Tech</t>
  </si>
  <si>
    <t>Valdosta Tech</t>
  </si>
  <si>
    <t>Walker Tech</t>
  </si>
  <si>
    <t>Waycross-Ware</t>
  </si>
  <si>
    <t>West Ga Tech</t>
  </si>
  <si>
    <t>MCG</t>
  </si>
  <si>
    <t>SOUTH TECH</t>
  </si>
  <si>
    <t>KY</t>
  </si>
  <si>
    <t>UK</t>
  </si>
  <si>
    <t>UL</t>
  </si>
  <si>
    <t>EKU</t>
  </si>
  <si>
    <t>MuSU</t>
  </si>
  <si>
    <t>WKU</t>
  </si>
  <si>
    <t>KSU</t>
  </si>
  <si>
    <t>MoSU</t>
  </si>
  <si>
    <t>NKU</t>
  </si>
  <si>
    <t>JCC</t>
  </si>
  <si>
    <t>MaCC</t>
  </si>
  <si>
    <t>MdCC</t>
  </si>
  <si>
    <t>SeCC</t>
  </si>
  <si>
    <t>OCC</t>
  </si>
  <si>
    <t>HzCC</t>
  </si>
  <si>
    <t>PaCC</t>
  </si>
  <si>
    <t>HeCC</t>
  </si>
  <si>
    <t>PrCC</t>
  </si>
  <si>
    <t>ACC</t>
  </si>
  <si>
    <t>HoCC</t>
  </si>
  <si>
    <t>ECC</t>
  </si>
  <si>
    <t>LCC</t>
  </si>
  <si>
    <t>SmCC</t>
  </si>
  <si>
    <t>Central KY SVTS</t>
  </si>
  <si>
    <t>Madisonville SVTS</t>
  </si>
  <si>
    <t>Jefferson SVTS</t>
  </si>
  <si>
    <t>Somerset SVTS</t>
  </si>
  <si>
    <t>Hazard SVTS</t>
  </si>
  <si>
    <t>West KY SVTS</t>
  </si>
  <si>
    <t>Mayo SVTS</t>
  </si>
  <si>
    <t>Rowan SVTS</t>
  </si>
  <si>
    <t>Bowling Green SVTS</t>
  </si>
  <si>
    <t>Daviess Co. SVTS</t>
  </si>
  <si>
    <t>Ashland SVTS</t>
  </si>
  <si>
    <t>Laurel Co. SVTS</t>
  </si>
  <si>
    <t>Northern KY SVTS</t>
  </si>
  <si>
    <t>Elizabethtown SVTS</t>
  </si>
  <si>
    <t>LA</t>
  </si>
  <si>
    <t>LSU-BR</t>
  </si>
  <si>
    <t xml:space="preserve">  </t>
  </si>
  <si>
    <t>UNO</t>
  </si>
  <si>
    <t>USL</t>
  </si>
  <si>
    <t>NORTHWESTERN</t>
  </si>
  <si>
    <t xml:space="preserve">NORTHEAST </t>
  </si>
  <si>
    <t>GRAMBLING</t>
  </si>
  <si>
    <t>LA.TECH</t>
  </si>
  <si>
    <t>LSU-S</t>
  </si>
  <si>
    <t>SO-NO</t>
  </si>
  <si>
    <t>SOUTHEASTERN</t>
  </si>
  <si>
    <t>NICHOLLS</t>
  </si>
  <si>
    <t>SO-BR</t>
  </si>
  <si>
    <t>MCNEESE</t>
  </si>
  <si>
    <t>DELGADO</t>
  </si>
  <si>
    <t>LSU-A</t>
  </si>
  <si>
    <t>LSU-E</t>
  </si>
  <si>
    <t>SO-S</t>
  </si>
  <si>
    <t>Vo-tech Schools</t>
  </si>
  <si>
    <t>LSU LAW CTR.</t>
  </si>
  <si>
    <t>LSU MED. CTR.</t>
  </si>
  <si>
    <t>MD</t>
  </si>
  <si>
    <t>UMCP</t>
  </si>
  <si>
    <t>MSU</t>
  </si>
  <si>
    <t>UMBC</t>
  </si>
  <si>
    <t>UM-TSU</t>
  </si>
  <si>
    <t>UM-FSU</t>
  </si>
  <si>
    <t>UM-BSC</t>
  </si>
  <si>
    <t>UM-UB</t>
  </si>
  <si>
    <t>UMES</t>
  </si>
  <si>
    <t>UM-SSU</t>
  </si>
  <si>
    <t>UM-CSC</t>
  </si>
  <si>
    <t>SMC</t>
  </si>
  <si>
    <t>CHA</t>
  </si>
  <si>
    <t>FRE</t>
  </si>
  <si>
    <t>GAR</t>
  </si>
  <si>
    <t>PRI</t>
  </si>
  <si>
    <t>HAG</t>
  </si>
  <si>
    <t>CEC</t>
  </si>
  <si>
    <t>HAR</t>
  </si>
  <si>
    <t>WOR</t>
  </si>
  <si>
    <t>HOW</t>
  </si>
  <si>
    <t>ESS</t>
  </si>
  <si>
    <t>MON</t>
  </si>
  <si>
    <t>ALL</t>
  </si>
  <si>
    <t>CCB</t>
  </si>
  <si>
    <t>CAT</t>
  </si>
  <si>
    <t>DUN</t>
  </si>
  <si>
    <t>CHE</t>
  </si>
  <si>
    <t>ANN</t>
  </si>
  <si>
    <t>UMAB</t>
  </si>
  <si>
    <t>MS</t>
  </si>
  <si>
    <t>USM</t>
  </si>
  <si>
    <t>DSU</t>
  </si>
  <si>
    <t>MUM</t>
  </si>
  <si>
    <t>MVSU</t>
  </si>
  <si>
    <t>ITAWAMBA</t>
  </si>
  <si>
    <t>PEARL RIVER</t>
  </si>
  <si>
    <t>MISS.DELTA</t>
  </si>
  <si>
    <t>EAST CENTRAL</t>
  </si>
  <si>
    <t>MISS.GULF COAST</t>
  </si>
  <si>
    <t>SOUTHWEST</t>
  </si>
  <si>
    <t>NORTHWEST</t>
  </si>
  <si>
    <t>COAHOMA</t>
  </si>
  <si>
    <t>HINDS</t>
  </si>
  <si>
    <t>COPIAH-LINCOLN</t>
  </si>
  <si>
    <t>MERIDIAN</t>
  </si>
  <si>
    <t>HOLMES</t>
  </si>
  <si>
    <t>EAST MISS.</t>
  </si>
  <si>
    <t>JONES</t>
  </si>
  <si>
    <t>UMMC</t>
  </si>
  <si>
    <t>NC</t>
  </si>
  <si>
    <t>NCSU</t>
  </si>
  <si>
    <t>UNC-CH</t>
  </si>
  <si>
    <t>UNC-G</t>
  </si>
  <si>
    <t>ECU</t>
  </si>
  <si>
    <t>NCA&amp;T</t>
  </si>
  <si>
    <t>NCCU</t>
  </si>
  <si>
    <t>UNC-C</t>
  </si>
  <si>
    <t>WCU</t>
  </si>
  <si>
    <t>PSU</t>
  </si>
  <si>
    <t>UNC-W</t>
  </si>
  <si>
    <t>ECSU</t>
  </si>
  <si>
    <t>UNC-A</t>
  </si>
  <si>
    <t>WWSU</t>
  </si>
  <si>
    <t>ALAMANCE CC</t>
  </si>
  <si>
    <t>ANSON TCC</t>
  </si>
  <si>
    <t>ASHE-BUNC TCC</t>
  </si>
  <si>
    <t>BEAUFORT CO. CC</t>
  </si>
  <si>
    <t>BLADEN CC</t>
  </si>
  <si>
    <t>BLUE RIDGE CC</t>
  </si>
  <si>
    <t>BRUNSWICK CC</t>
  </si>
  <si>
    <t>CALDWELL CC &amp; TI</t>
  </si>
  <si>
    <t>CAPE FEAR CC</t>
  </si>
  <si>
    <t>CARTERET CC</t>
  </si>
  <si>
    <t>CATAWBA VALL CC</t>
  </si>
  <si>
    <t>CENTRAL CAR. CC</t>
  </si>
  <si>
    <t>CENTRAL PIED. CC</t>
  </si>
  <si>
    <t>CLEVELAND CC</t>
  </si>
  <si>
    <t>COASTAL CAR. CC</t>
  </si>
  <si>
    <t>COL. ALBEMARLE</t>
  </si>
  <si>
    <t>CRAVEN CC</t>
  </si>
  <si>
    <t>DAVIDSON CO. CC</t>
  </si>
  <si>
    <t>DURHAM TCC</t>
  </si>
  <si>
    <t>EDGECOMBE CC</t>
  </si>
  <si>
    <t>FAYETTEVILLE TCC</t>
  </si>
  <si>
    <t>FORSYTH TCC</t>
  </si>
  <si>
    <t>GASTON COLLEGE</t>
  </si>
  <si>
    <t>GUILFORD TCC</t>
  </si>
  <si>
    <t>HALIFAX CC</t>
  </si>
  <si>
    <t>HAYWOOD CC</t>
  </si>
  <si>
    <t>ISOTHERMAL CC</t>
  </si>
  <si>
    <t>JAMES SPRUNT CC</t>
  </si>
  <si>
    <t>JOHNSTON CC</t>
  </si>
  <si>
    <t>LENOIR CC</t>
  </si>
  <si>
    <t>MARTIN CC</t>
  </si>
  <si>
    <t>MAYLAND CC</t>
  </si>
  <si>
    <t>MCDOWELL TCC</t>
  </si>
  <si>
    <t>MITCHELL CC</t>
  </si>
  <si>
    <t>MONTGOMERY CC</t>
  </si>
  <si>
    <t>NASH CC</t>
  </si>
  <si>
    <t>PAMLICO CC</t>
  </si>
  <si>
    <t>PIEDMONT CC</t>
  </si>
  <si>
    <t>PITT CC</t>
  </si>
  <si>
    <t>RANDOLPH CC</t>
  </si>
  <si>
    <t>RICHMOND CC</t>
  </si>
  <si>
    <t>ROANOKE-CHOWN CC</t>
  </si>
  <si>
    <t>ROBESON CC</t>
  </si>
  <si>
    <t>ROCKINGHAM CC</t>
  </si>
  <si>
    <t>ROWAN-CABAR CC</t>
  </si>
  <si>
    <t>SAMPSON CC</t>
  </si>
  <si>
    <t>SANDHILLS CC</t>
  </si>
  <si>
    <t>SOUTHEASTERN CC</t>
  </si>
  <si>
    <t>SOUTHWESTERN CC</t>
  </si>
  <si>
    <t>STANLY CC</t>
  </si>
  <si>
    <t>SURRY CC</t>
  </si>
  <si>
    <t>TRI-CO CC</t>
  </si>
  <si>
    <t>VANCE-GRAN CC</t>
  </si>
  <si>
    <t>WAKE TCC</t>
  </si>
  <si>
    <t>WAYNE CC</t>
  </si>
  <si>
    <t>WESTERN PIED. CC</t>
  </si>
  <si>
    <t>WILKES CC</t>
  </si>
  <si>
    <t>WILSON CO. TC</t>
  </si>
  <si>
    <t>NCSA</t>
  </si>
  <si>
    <t>OK</t>
  </si>
  <si>
    <t>OSU</t>
  </si>
  <si>
    <t>OU</t>
  </si>
  <si>
    <t>CSU</t>
  </si>
  <si>
    <t>NESU</t>
  </si>
  <si>
    <t>NWOSU</t>
  </si>
  <si>
    <t>SEOSU</t>
  </si>
  <si>
    <t>SWOSU</t>
  </si>
  <si>
    <t>CAM</t>
  </si>
  <si>
    <t>LANG</t>
  </si>
  <si>
    <t>PANH</t>
  </si>
  <si>
    <t>USAO</t>
  </si>
  <si>
    <t>SEM</t>
  </si>
  <si>
    <t>NEOAMC</t>
  </si>
  <si>
    <t>EL RENO</t>
  </si>
  <si>
    <t>WOSC</t>
  </si>
  <si>
    <t>ROGERS</t>
  </si>
  <si>
    <t>ROSE</t>
  </si>
  <si>
    <t>OCCC</t>
  </si>
  <si>
    <t>NOC</t>
  </si>
  <si>
    <t>TJC</t>
  </si>
  <si>
    <t>CON</t>
  </si>
  <si>
    <t>CAJC</t>
  </si>
  <si>
    <t>MUR</t>
  </si>
  <si>
    <t>EAST</t>
  </si>
  <si>
    <t>SC</t>
  </si>
  <si>
    <t>USC-Columbia</t>
  </si>
  <si>
    <t>Clemson</t>
  </si>
  <si>
    <t>SC State</t>
  </si>
  <si>
    <t>Coll of Chas</t>
  </si>
  <si>
    <t>Fran. Marion</t>
  </si>
  <si>
    <t>Lander</t>
  </si>
  <si>
    <t>The Citadel</t>
  </si>
  <si>
    <t>Winthrop</t>
  </si>
  <si>
    <t>USC Aiken</t>
  </si>
  <si>
    <t>USC Coastal</t>
  </si>
  <si>
    <t>USC-Sptnbg.</t>
  </si>
  <si>
    <t>USC-Beaufort</t>
  </si>
  <si>
    <t>O'burg/Cal TC</t>
  </si>
  <si>
    <t>Trident TC</t>
  </si>
  <si>
    <t>USC-Sumter</t>
  </si>
  <si>
    <t>Aiken TC</t>
  </si>
  <si>
    <t>USC-Union</t>
  </si>
  <si>
    <t>T.C.L.C.</t>
  </si>
  <si>
    <t>Wmsbg. TC</t>
  </si>
  <si>
    <t>Spartnbg. TC</t>
  </si>
  <si>
    <t>York TC</t>
  </si>
  <si>
    <t>USC-Salke.</t>
  </si>
  <si>
    <t>Chest/Marl TC</t>
  </si>
  <si>
    <t>Denmark TC</t>
  </si>
  <si>
    <t>Flo/Dar TC</t>
  </si>
  <si>
    <t>Greenville TC</t>
  </si>
  <si>
    <t>Horry/GT TC</t>
  </si>
  <si>
    <t>Midlands TC</t>
  </si>
  <si>
    <t>Sumter TC</t>
  </si>
  <si>
    <t>USC-Lancaster</t>
  </si>
  <si>
    <t>Tri-County TC</t>
  </si>
  <si>
    <t>Piedmont TC</t>
  </si>
  <si>
    <t>MUSC</t>
  </si>
  <si>
    <t>TN</t>
  </si>
  <si>
    <t>UTK</t>
  </si>
  <si>
    <t>ETSU</t>
  </si>
  <si>
    <t>MTSU</t>
  </si>
  <si>
    <t>TSU</t>
  </si>
  <si>
    <t>TTU</t>
  </si>
  <si>
    <t>APSU</t>
  </si>
  <si>
    <t>UTC</t>
  </si>
  <si>
    <t>UTM</t>
  </si>
  <si>
    <t>JSCC</t>
  </si>
  <si>
    <t>CSTCC</t>
  </si>
  <si>
    <t>RSCC</t>
  </si>
  <si>
    <t>CoSCC</t>
  </si>
  <si>
    <t>NSTI</t>
  </si>
  <si>
    <t>SSCC</t>
  </si>
  <si>
    <t>VSCC</t>
  </si>
  <si>
    <t>TCSTI</t>
  </si>
  <si>
    <t>WSCC</t>
  </si>
  <si>
    <t>STIM</t>
  </si>
  <si>
    <t>DSCC</t>
  </si>
  <si>
    <t>PSTCC</t>
  </si>
  <si>
    <t>MSCC</t>
  </si>
  <si>
    <t>ClSCC</t>
  </si>
  <si>
    <t>AVTS</t>
  </si>
  <si>
    <t>UT Memphis</t>
  </si>
  <si>
    <t>See Below</t>
  </si>
  <si>
    <t>UT Space Inst</t>
  </si>
  <si>
    <t>UT Vet Med</t>
  </si>
  <si>
    <t>TX</t>
  </si>
  <si>
    <t>TX TECH</t>
  </si>
  <si>
    <t>U.HOUSTON-U PARK</t>
  </si>
  <si>
    <t>TX A&amp;M</t>
  </si>
  <si>
    <t>U.TEXAS-AUS</t>
  </si>
  <si>
    <t>U.NORTH TX</t>
  </si>
  <si>
    <t>TX WOMAN'S</t>
  </si>
  <si>
    <t>U.TEXAS-ARL</t>
  </si>
  <si>
    <t>U.TEXAS-DAL</t>
  </si>
  <si>
    <t>ETSU-COM.</t>
  </si>
  <si>
    <t>LAMAR-BEAUMONT</t>
  </si>
  <si>
    <t>LAMAR-ORANGE</t>
  </si>
  <si>
    <t>LAMAR-P.ARTHUR</t>
  </si>
  <si>
    <t>SHSU</t>
  </si>
  <si>
    <t>TX A&amp;I</t>
  </si>
  <si>
    <t>PRAIRIE VIEW</t>
  </si>
  <si>
    <t>SFASU</t>
  </si>
  <si>
    <t>SWTSU</t>
  </si>
  <si>
    <t>U.HOUSTON-CL</t>
  </si>
  <si>
    <t>U.TEXAS-EP</t>
  </si>
  <si>
    <t>U.TEXAS-SA</t>
  </si>
  <si>
    <t>U.TEXAS-TYLER</t>
  </si>
  <si>
    <t>WTSU</t>
  </si>
  <si>
    <t>CCSU</t>
  </si>
  <si>
    <t>ETSU-TEX.</t>
  </si>
  <si>
    <t>LSU</t>
  </si>
  <si>
    <t>MIDWESTERN</t>
  </si>
  <si>
    <t>PAN AM-EDIN.</t>
  </si>
  <si>
    <t>PAN AN-BRNS.</t>
  </si>
  <si>
    <t>SRSU</t>
  </si>
  <si>
    <t>TARLETON ST.</t>
  </si>
  <si>
    <t>U.HOUSTON-VC</t>
  </si>
  <si>
    <t>U.TEXAS-PB</t>
  </si>
  <si>
    <t>TX A&amp;M-GAL</t>
  </si>
  <si>
    <t>U.HOUSTON-DNTN</t>
  </si>
  <si>
    <t>ALVIN</t>
  </si>
  <si>
    <t>AMARILLO</t>
  </si>
  <si>
    <t>ANGELINA</t>
  </si>
  <si>
    <t>AUSTIN CC</t>
  </si>
  <si>
    <t>BEE COUNTY</t>
  </si>
  <si>
    <t>BLINN</t>
  </si>
  <si>
    <t>BRAZOSPORT</t>
  </si>
  <si>
    <t>CENTRAL TEXAS</t>
  </si>
  <si>
    <t>CISCO</t>
  </si>
  <si>
    <t>CLARENDON</t>
  </si>
  <si>
    <t>COL MNLND</t>
  </si>
  <si>
    <t>COOKE CO</t>
  </si>
  <si>
    <t>DALLAS CO</t>
  </si>
  <si>
    <t>DEL MAR</t>
  </si>
  <si>
    <t>EL PASO CC</t>
  </si>
  <si>
    <t>FR.PHILLIPS</t>
  </si>
  <si>
    <t>GALVESTON</t>
  </si>
  <si>
    <t>GRAYSON</t>
  </si>
  <si>
    <t>HOUSTON CC</t>
  </si>
  <si>
    <t>HOWARD</t>
  </si>
  <si>
    <t>KILGORE</t>
  </si>
  <si>
    <t>LAREDO JC</t>
  </si>
  <si>
    <t>LEE</t>
  </si>
  <si>
    <t>MCLENNAN</t>
  </si>
  <si>
    <t>MIDLAND</t>
  </si>
  <si>
    <t>NAVARRO</t>
  </si>
  <si>
    <t>NETXCC</t>
  </si>
  <si>
    <t>N.HARRIS CO</t>
  </si>
  <si>
    <t>ODESSA</t>
  </si>
  <si>
    <t>PALO ALTO</t>
  </si>
  <si>
    <t>PANOLA</t>
  </si>
  <si>
    <t>PARIS</t>
  </si>
  <si>
    <t>RANGER</t>
  </si>
  <si>
    <t>S PLAINS</t>
  </si>
  <si>
    <t>SAN ANTONIO</t>
  </si>
  <si>
    <t>SAN JACINTO</t>
  </si>
  <si>
    <t>ST PHILIP'S</t>
  </si>
  <si>
    <t>SW INST DEAF</t>
  </si>
  <si>
    <t>SWTJC</t>
  </si>
  <si>
    <t>TCJC</t>
  </si>
  <si>
    <t>TEMPLE</t>
  </si>
  <si>
    <t>TEXARKANA</t>
  </si>
  <si>
    <t>THE VICT.</t>
  </si>
  <si>
    <t>TRINITY VAL</t>
  </si>
  <si>
    <t>TX S'MOST</t>
  </si>
  <si>
    <t>TYLER</t>
  </si>
  <si>
    <t>VERNON REG</t>
  </si>
  <si>
    <t>WEATHERFORD</t>
  </si>
  <si>
    <t>WESTERN TX</t>
  </si>
  <si>
    <t xml:space="preserve">WHARTON </t>
  </si>
  <si>
    <t>WVNCC</t>
  </si>
  <si>
    <t>TSTI-AM</t>
  </si>
  <si>
    <t>TSTI-HAR</t>
  </si>
  <si>
    <t>TSTI-SW</t>
  </si>
  <si>
    <t>TSTI-W</t>
  </si>
  <si>
    <t>TCOM</t>
  </si>
  <si>
    <t>N/A</t>
  </si>
  <si>
    <t>TECH HSC</t>
  </si>
  <si>
    <t>UTHSC-HOU</t>
  </si>
  <si>
    <t>UTHSC-SA</t>
  </si>
  <si>
    <t>UTMB-GAL</t>
  </si>
  <si>
    <t>UTSWMED-DAL</t>
  </si>
  <si>
    <t>VA</t>
  </si>
  <si>
    <t>UVA</t>
  </si>
  <si>
    <t>VPI</t>
  </si>
  <si>
    <t>ODU</t>
  </si>
  <si>
    <t>VCU</t>
  </si>
  <si>
    <t>W&amp;M</t>
  </si>
  <si>
    <t>GMU</t>
  </si>
  <si>
    <t>JMU</t>
  </si>
  <si>
    <t>LC</t>
  </si>
  <si>
    <t>MWC</t>
  </si>
  <si>
    <t>NSU</t>
  </si>
  <si>
    <t>RU</t>
  </si>
  <si>
    <t>VSU</t>
  </si>
  <si>
    <t>CNC</t>
  </si>
  <si>
    <t>CVC</t>
  </si>
  <si>
    <t>CC's</t>
  </si>
  <si>
    <t>RBC</t>
  </si>
  <si>
    <t>VMI</t>
  </si>
  <si>
    <t>WV</t>
  </si>
  <si>
    <t>WVU</t>
  </si>
  <si>
    <t>MU</t>
  </si>
  <si>
    <t>WVIT</t>
  </si>
  <si>
    <t xml:space="preserve"> </t>
  </si>
  <si>
    <t>BSC</t>
  </si>
  <si>
    <t>CC</t>
  </si>
  <si>
    <t>FSC</t>
  </si>
  <si>
    <t>GSC</t>
  </si>
  <si>
    <t>WLSC</t>
  </si>
  <si>
    <t>WVSC</t>
  </si>
  <si>
    <t>PCC</t>
  </si>
  <si>
    <t>PSC</t>
  </si>
  <si>
    <t>SWVCC</t>
  </si>
  <si>
    <t>COGS</t>
  </si>
  <si>
    <t>WVSOM</t>
  </si>
  <si>
    <t>CNT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</si>
  <si>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</si>
  <si>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</si>
  <si>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</si>
  <si>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</si>
  <si>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</si>
  <si>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</si>
  <si>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</si>
  <si>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</si>
  <si>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</si>
  <si>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>XTRACT MACRO</t>
  </si>
  <si>
    <t>4c</t>
  </si>
  <si>
    <t>4d</t>
  </si>
  <si>
    <t>\X</t>
  </si>
  <si>
    <t>/fxvn_7~n_7~r</t>
  </si>
  <si>
    <t>MEDIAN IN-STATE UNDERGRADUATE TUITION &amp; FEES</t>
  </si>
  <si>
    <t>/fxvn_8~n_8~r</t>
  </si>
  <si>
    <t>/fxvn_9~n_9~r</t>
  </si>
  <si>
    <t>\C</t>
  </si>
  <si>
    <t>/wcs125~</t>
  </si>
  <si>
    <t>\S</t>
  </si>
  <si>
    <t>/rlc~</t>
  </si>
  <si>
    <t>/rlc.{end}{down}~</t>
  </si>
  <si>
    <t>Averages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</si>
  <si>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</si>
  <si>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</si>
  <si>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</si>
  <si>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</si>
  <si>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</si>
  <si>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</si>
  <si>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</si>
  <si>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Non-Res</t>
  </si>
  <si>
    <t>/fepCENTER~y</t>
  </si>
  <si>
    <t>/wcr</t>
  </si>
  <si>
    <t>Doctoral</t>
  </si>
  <si>
    <t xml:space="preserve">      Master's</t>
  </si>
  <si>
    <t>Baccalaureate</t>
  </si>
  <si>
    <t>Na</t>
  </si>
  <si>
    <t>NA</t>
  </si>
  <si>
    <t xml:space="preserve">     Two-year</t>
  </si>
  <si>
    <t>Median In-State Undergraduate Tuition &amp; Fees</t>
  </si>
  <si>
    <t>Masts</t>
  </si>
  <si>
    <t>Bac</t>
  </si>
  <si>
    <t>Comp 2-yr</t>
  </si>
  <si>
    <t>Vo-tech 2-yr</t>
  </si>
  <si>
    <t>p/c Disp PI '86</t>
  </si>
  <si>
    <t>Other 4-Year</t>
  </si>
  <si>
    <t>2-Year</t>
  </si>
  <si>
    <t>SREB</t>
  </si>
  <si>
    <t>Median Annual Tuition and Required Fees</t>
  </si>
  <si>
    <t>Full-Time In-State and Out-of-State Undergraduate Students</t>
  </si>
  <si>
    <t>Public Institutions</t>
  </si>
  <si>
    <t>SREB States</t>
  </si>
  <si>
    <t>1988-89</t>
  </si>
  <si>
    <t xml:space="preserve">   Doctoral</t>
  </si>
  <si>
    <t xml:space="preserve">   Master's</t>
  </si>
  <si>
    <t xml:space="preserve"> Two-Year</t>
  </si>
  <si>
    <t>-</t>
  </si>
  <si>
    <t>------</t>
  </si>
  <si>
    <t xml:space="preserve">       I</t>
  </si>
  <si>
    <t xml:space="preserve">      II</t>
  </si>
  <si>
    <t xml:space="preserve">     III</t>
  </si>
  <si>
    <t xml:space="preserve"> Baccalaureate</t>
  </si>
  <si>
    <t>In-</t>
  </si>
  <si>
    <t>Out-of</t>
  </si>
  <si>
    <t>State</t>
  </si>
  <si>
    <t>Median SREB-State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</si>
  <si>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</si>
  <si>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</si>
  <si>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</si>
  <si>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</si>
  <si>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</si>
  <si>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</si>
  <si>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</si>
  <si>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</si>
  <si>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</si>
  <si>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</si>
  <si>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</si>
  <si>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</si>
  <si>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</si>
  <si>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</si>
  <si>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</si>
  <si>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The amount shown for each state is the median (middle value) of each states' institutions.  The "Median SREB-State" is the</t>
  </si>
  <si>
    <t>median of the state amounts for each respective category of institutions. Tuition and fees data for Two-Year II institutions in</t>
  </si>
  <si>
    <t>Arkansas, Florida, Oklahoma, Texas and West Virginia were not reported.  In-state students in degree programs at Two-Year II</t>
  </si>
  <si>
    <t>institutions in Georgia pay $526 and out-of-state students pay $871.  All Two-Year I institutions in Virginia charge the</t>
  </si>
  <si>
    <t>reported amount in tuition.  Mandatory fees vary by institution from $0-$16 per academic year and are not included in the reported</t>
  </si>
  <si>
    <t>amount.</t>
  </si>
  <si>
    <t>Full-Time In-State and Out-of-State Graduate Students</t>
  </si>
  <si>
    <t>NOTES:  The amount shown for each state is the median (middle value) of each states'</t>
  </si>
  <si>
    <t>institutions.  The "Median SREB-State" is the median of the state amounts for each</t>
  </si>
  <si>
    <t>respective category of institutions.</t>
  </si>
  <si>
    <t>Full-Time In-State and Out-of-State Students in Professional Programs</t>
  </si>
  <si>
    <t xml:space="preserve">     Law</t>
  </si>
  <si>
    <t xml:space="preserve">   Medicine</t>
  </si>
  <si>
    <t xml:space="preserve">  Dentistry</t>
  </si>
  <si>
    <t xml:space="preserve">  Optometry</t>
  </si>
  <si>
    <t xml:space="preserve"> Vet. Medicine</t>
  </si>
  <si>
    <t xml:space="preserve">    Pharmacy</t>
  </si>
  <si>
    <t>Osteopathic Med</t>
  </si>
  <si>
    <t>NOTES:  The amount shown for each state is the median (middle value) of each states' institutions.  The "Median SREB-State"</t>
  </si>
  <si>
    <t>is the median of the state amounts for each respective category of institutions.  The out-of-state veterinary medicine</t>
  </si>
  <si>
    <t>amount in Virginia includes a regional capitation fee of $15,000.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</si>
</sst>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MEDIAN IN-STATE UNDERGRADUATE TUITION &amp; FEES
Public Institutions,SREB States,1988-89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Tuit89!$V$585:$V$597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Tuit89!$AA$585:$AA$597</c:f>
              <c:numCache>
                <c:ptCount val="1"/>
                <c:pt idx="0">
                  <c:v>1</c:v>
                </c:pt>
              </c:numCache>
            </c:numRef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  <c:max val="17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39199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Tuit89!$W$80:$W$604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Tuit89!$X$80:$X$604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Tuit89!$Y$80:$Y$604</c:f>
              <c:numCache>
                <c:ptCount val="1"/>
                <c:pt idx="0">
                  <c:v>1</c:v>
                </c:pt>
              </c:numCache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304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AND FEES COMPARED TO INCOME
Public Institutions,SREB-States,1987-88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Tuit89!$AB$80:$AD$604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Tuit89!$AC$80:$AE$604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Tuit89!$V$80:$V$604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Tuit89!$AD$80:$AF$604</c:f>
              <c:numCache>
                <c:ptCount val="1"/>
                <c:pt idx="0">
                  <c:v>1</c:v>
                </c:pt>
              </c:numCache>
            </c:numRef>
          </c:val>
        </c:ser>
        <c:axId val="15258877"/>
        <c:axId val="3112166"/>
      </c:bar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Per Capita Disposable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752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5.75390625" style="0" customWidth="1"/>
    <col min="3" max="3" width="16.75390625" style="0" customWidth="1"/>
    <col min="4" max="5" width="6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6.75390625" style="0" customWidth="1"/>
    <col min="12" max="12" width="7.75390625" style="0" customWidth="1"/>
    <col min="13" max="13" width="6.75390625" style="0" customWidth="1"/>
    <col min="14" max="14" width="7.75390625" style="0" customWidth="1"/>
    <col min="15" max="17" width="6.75390625" style="0" customWidth="1"/>
    <col min="18" max="18" width="7.75390625" style="0" customWidth="1"/>
    <col min="19" max="20" width="6.75390625" style="0" customWidth="1"/>
    <col min="21" max="21" width="1.75390625" style="0" customWidth="1"/>
    <col min="22" max="22" width="5.75390625" style="0" customWidth="1"/>
    <col min="23" max="25" width="8.75390625" style="0" customWidth="1"/>
    <col min="26" max="26" width="11.75390625" style="0" customWidth="1"/>
    <col min="27" max="27" width="12.75390625" style="0" customWidth="1"/>
    <col min="29" max="36" width="8.75390625" style="0" customWidth="1"/>
    <col min="37" max="37" width="1.75390625" style="0" customWidth="1"/>
    <col min="38" max="38" width="10.75390625" style="0" customWidth="1"/>
    <col min="39" max="54" width="5.75390625" style="0" customWidth="1"/>
    <col min="55" max="55" width="10.75390625" style="0" customWidth="1"/>
    <col min="56" max="65" width="5.75390625" style="0" customWidth="1"/>
    <col min="66" max="66" width="7.75390625" style="0" customWidth="1"/>
    <col min="67" max="67" width="10.75390625" style="0" customWidth="1"/>
    <col min="68" max="81" width="6.75390625" style="0" customWidth="1"/>
    <col min="83" max="83" width="18.75390625" style="0" customWidth="1"/>
    <col min="84" max="84" width="8.75390625" style="0" customWidth="1"/>
    <col min="85" max="85" width="7.75390625" style="0" customWidth="1"/>
    <col min="86" max="88" width="8.75390625" style="0" customWidth="1"/>
    <col min="89" max="89" width="7.75390625" style="0" customWidth="1"/>
    <col min="90" max="90" width="8.75390625" style="0" customWidth="1"/>
    <col min="91" max="91" width="7.75390625" style="0" customWidth="1"/>
    <col min="92" max="92" width="8.75390625" style="0" customWidth="1"/>
  </cols>
  <sheetData>
    <row r="1" ht="12">
      <c r="C1" s="1" t="s">
        <v>0</v>
      </c>
    </row>
    <row r="2" ht="12">
      <c r="E2" s="1" t="s">
        <v>1</v>
      </c>
    </row>
    <row r="4" ht="12">
      <c r="B4" s="1" t="s">
        <v>2</v>
      </c>
    </row>
    <row r="5" spans="2:10" ht="12">
      <c r="B5" s="2" t="s">
        <v>3</v>
      </c>
      <c r="C5" s="1" t="s">
        <v>4</v>
      </c>
      <c r="D5" s="1" t="s">
        <v>5</v>
      </c>
      <c r="E5" s="2" t="s">
        <v>3</v>
      </c>
      <c r="F5" s="2" t="s">
        <v>3</v>
      </c>
      <c r="G5" s="1" t="s">
        <v>5</v>
      </c>
      <c r="H5" s="1" t="s">
        <v>5</v>
      </c>
      <c r="I5" s="1" t="s">
        <v>5</v>
      </c>
      <c r="J5" s="1" t="s">
        <v>5</v>
      </c>
    </row>
    <row r="6" spans="2:10" ht="12">
      <c r="B6" s="1" t="s">
        <v>6</v>
      </c>
      <c r="D6" s="3" t="s">
        <v>3</v>
      </c>
      <c r="J6" s="3" t="s">
        <v>3</v>
      </c>
    </row>
    <row r="7" spans="4:10" ht="12">
      <c r="D7" s="3" t="s">
        <v>3</v>
      </c>
      <c r="J7" s="3" t="s">
        <v>3</v>
      </c>
    </row>
    <row r="8" spans="2:10" ht="12">
      <c r="B8" s="2" t="s">
        <v>3</v>
      </c>
      <c r="C8" s="1" t="s">
        <v>4</v>
      </c>
      <c r="D8" s="1" t="s">
        <v>5</v>
      </c>
      <c r="J8" s="3" t="s">
        <v>3</v>
      </c>
    </row>
    <row r="9" spans="4:10" ht="12">
      <c r="D9" s="3" t="s">
        <v>3</v>
      </c>
      <c r="J9" s="3" t="s">
        <v>3</v>
      </c>
    </row>
    <row r="10" spans="2:10" ht="12">
      <c r="B10" s="1" t="s">
        <v>7</v>
      </c>
      <c r="D10" s="3" t="s">
        <v>3</v>
      </c>
      <c r="J10" s="3" t="s">
        <v>3</v>
      </c>
    </row>
    <row r="11" spans="4:10" ht="12">
      <c r="D11" s="3" t="s">
        <v>3</v>
      </c>
      <c r="J11" s="3" t="s">
        <v>3</v>
      </c>
    </row>
    <row r="12" spans="4:10" ht="12">
      <c r="D12" s="3" t="s">
        <v>3</v>
      </c>
      <c r="J12" s="3" t="s">
        <v>3</v>
      </c>
    </row>
    <row r="13" spans="2:10" ht="12"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1" t="s">
        <v>5</v>
      </c>
      <c r="H13" s="1" t="s">
        <v>5</v>
      </c>
      <c r="I13" s="1" t="s">
        <v>5</v>
      </c>
      <c r="J13" s="1" t="s">
        <v>5</v>
      </c>
    </row>
    <row r="14" spans="5:7" ht="12">
      <c r="E14" s="1" t="s">
        <v>8</v>
      </c>
      <c r="G14" s="3" t="s">
        <v>3</v>
      </c>
    </row>
    <row r="15" spans="5:7" ht="12">
      <c r="E15" s="1" t="s">
        <v>9</v>
      </c>
      <c r="G15" s="3" t="s">
        <v>3</v>
      </c>
    </row>
    <row r="16" spans="5:94" ht="12">
      <c r="E16" s="1" t="s">
        <v>10</v>
      </c>
      <c r="G16" s="3" t="s">
        <v>3</v>
      </c>
      <c r="CP16" s="4"/>
    </row>
    <row r="17" spans="7:94" ht="12">
      <c r="G17" s="3" t="s">
        <v>3</v>
      </c>
      <c r="CP17" s="4"/>
    </row>
    <row r="18" spans="5:94" ht="12">
      <c r="E18" s="2" t="s">
        <v>3</v>
      </c>
      <c r="F18" s="2" t="s">
        <v>3</v>
      </c>
      <c r="G18" s="1" t="s">
        <v>5</v>
      </c>
      <c r="H18" s="1" t="s">
        <v>11</v>
      </c>
      <c r="CP18" s="4"/>
    </row>
    <row r="19" spans="9:80" ht="12">
      <c r="I19" s="1" t="s">
        <v>12</v>
      </c>
      <c r="AZ19" s="4"/>
      <c r="BA19" s="4"/>
      <c r="BZ19" s="5"/>
      <c r="CA19" s="5"/>
      <c r="CB19" s="4"/>
    </row>
    <row r="20" spans="2:94" ht="12">
      <c r="B20" s="2" t="s">
        <v>3</v>
      </c>
      <c r="C20" s="2" t="s">
        <v>3</v>
      </c>
      <c r="D20" s="2" t="s">
        <v>3</v>
      </c>
      <c r="E20" s="2" t="s">
        <v>3</v>
      </c>
      <c r="F20" s="2" t="s">
        <v>3</v>
      </c>
      <c r="G20" s="1" t="s">
        <v>5</v>
      </c>
      <c r="H20" s="1" t="s">
        <v>5</v>
      </c>
      <c r="I20" s="1" t="s">
        <v>5</v>
      </c>
      <c r="J20" s="1" t="s">
        <v>5</v>
      </c>
      <c r="AZ20" s="4"/>
      <c r="BA20" s="4"/>
      <c r="CB20" s="4"/>
      <c r="CP20" s="4"/>
    </row>
    <row r="21" spans="2:21" ht="12">
      <c r="B21" s="6">
        <v>5</v>
      </c>
      <c r="C21" s="6">
        <v>16</v>
      </c>
      <c r="D21" s="6">
        <v>5</v>
      </c>
      <c r="E21" s="6">
        <v>6</v>
      </c>
      <c r="F21" s="6">
        <v>7</v>
      </c>
      <c r="G21" s="6">
        <v>6</v>
      </c>
      <c r="H21" s="6">
        <v>7</v>
      </c>
      <c r="I21" s="6">
        <v>6</v>
      </c>
      <c r="J21" s="6">
        <v>7</v>
      </c>
      <c r="K21" s="6">
        <v>6</v>
      </c>
      <c r="L21" s="6">
        <v>7</v>
      </c>
      <c r="M21" s="6">
        <v>6</v>
      </c>
      <c r="N21" s="6">
        <v>7</v>
      </c>
      <c r="O21" s="6">
        <v>6</v>
      </c>
      <c r="P21" s="6">
        <v>6</v>
      </c>
      <c r="Q21" s="6">
        <v>6</v>
      </c>
      <c r="R21" s="6">
        <v>7</v>
      </c>
      <c r="S21" s="6">
        <v>6</v>
      </c>
      <c r="T21" s="6">
        <v>6</v>
      </c>
      <c r="U21" s="6">
        <f>SUM(B21:T21)</f>
        <v>128</v>
      </c>
    </row>
    <row r="22" spans="2:21" ht="12">
      <c r="B22" s="7" t="s">
        <v>13</v>
      </c>
      <c r="C22" s="7" t="s">
        <v>14</v>
      </c>
      <c r="D22" s="7" t="s">
        <v>15</v>
      </c>
      <c r="E22" s="7" t="s">
        <v>16</v>
      </c>
      <c r="F22" s="7" t="s">
        <v>17</v>
      </c>
      <c r="G22" s="7" t="s">
        <v>18</v>
      </c>
      <c r="H22" s="7" t="s">
        <v>19</v>
      </c>
      <c r="I22" s="7" t="s">
        <v>20</v>
      </c>
      <c r="J22" s="7" t="s">
        <v>21</v>
      </c>
      <c r="K22" s="7" t="s">
        <v>22</v>
      </c>
      <c r="L22" s="7" t="s">
        <v>23</v>
      </c>
      <c r="M22" s="7" t="s">
        <v>24</v>
      </c>
      <c r="N22" s="7" t="s">
        <v>25</v>
      </c>
      <c r="O22" s="7" t="s">
        <v>26</v>
      </c>
      <c r="P22" s="7" t="s">
        <v>27</v>
      </c>
      <c r="Q22" s="7" t="s">
        <v>28</v>
      </c>
      <c r="R22" s="7" t="s">
        <v>29</v>
      </c>
      <c r="S22" s="7" t="s">
        <v>30</v>
      </c>
      <c r="T22" s="7" t="s">
        <v>31</v>
      </c>
      <c r="U22" s="8" t="s">
        <v>32</v>
      </c>
    </row>
    <row r="23" spans="1:21" ht="12">
      <c r="A23" s="1" t="s">
        <v>33</v>
      </c>
      <c r="B23" s="1" t="s">
        <v>34</v>
      </c>
      <c r="C23" s="9" t="s">
        <v>35</v>
      </c>
      <c r="D23" s="10" t="s">
        <v>36</v>
      </c>
      <c r="E23" s="11">
        <v>1323</v>
      </c>
      <c r="F23" s="11">
        <v>3969</v>
      </c>
      <c r="G23" s="11">
        <v>1323</v>
      </c>
      <c r="H23" s="11">
        <v>3969</v>
      </c>
      <c r="Q23" s="11">
        <v>1686</v>
      </c>
      <c r="R23" s="11">
        <v>5058</v>
      </c>
      <c r="S23" s="11">
        <v>1623</v>
      </c>
      <c r="T23" s="11">
        <v>4269</v>
      </c>
      <c r="U23" s="8" t="s">
        <v>32</v>
      </c>
    </row>
    <row r="24" spans="2:21" ht="12">
      <c r="B24" s="1" t="s">
        <v>34</v>
      </c>
      <c r="C24" s="9" t="s">
        <v>37</v>
      </c>
      <c r="D24" s="10" t="s">
        <v>36</v>
      </c>
      <c r="E24" s="11">
        <v>1642</v>
      </c>
      <c r="F24" s="11">
        <v>4056</v>
      </c>
      <c r="G24" s="11">
        <v>1642</v>
      </c>
      <c r="H24" s="11">
        <v>4056</v>
      </c>
      <c r="I24" s="11">
        <v>2242</v>
      </c>
      <c r="J24" s="11">
        <v>4656</v>
      </c>
      <c r="K24" s="11">
        <v>4333</v>
      </c>
      <c r="L24" s="11">
        <v>13045</v>
      </c>
      <c r="U24" s="8" t="s">
        <v>32</v>
      </c>
    </row>
    <row r="25" spans="2:21" ht="12">
      <c r="B25" s="1" t="s">
        <v>34</v>
      </c>
      <c r="C25" s="9" t="s">
        <v>38</v>
      </c>
      <c r="D25" s="10" t="s">
        <v>39</v>
      </c>
      <c r="E25" s="11">
        <v>1695</v>
      </c>
      <c r="F25" s="11">
        <v>3255</v>
      </c>
      <c r="G25" s="11">
        <v>1845</v>
      </c>
      <c r="H25" s="11">
        <v>3555</v>
      </c>
      <c r="K25" s="11">
        <v>4625</v>
      </c>
      <c r="L25" s="11">
        <v>13337</v>
      </c>
      <c r="M25" s="11">
        <v>3521</v>
      </c>
      <c r="N25" s="11">
        <v>5522</v>
      </c>
      <c r="O25" s="11">
        <v>2921</v>
      </c>
      <c r="P25" s="11">
        <v>7319</v>
      </c>
      <c r="U25" s="8" t="s">
        <v>32</v>
      </c>
    </row>
    <row r="26" spans="2:21" ht="12">
      <c r="B26" s="1" t="s">
        <v>34</v>
      </c>
      <c r="C26" s="9" t="s">
        <v>40</v>
      </c>
      <c r="D26" s="10" t="s">
        <v>41</v>
      </c>
      <c r="E26" s="11">
        <v>1134</v>
      </c>
      <c r="F26" s="11">
        <v>2026</v>
      </c>
      <c r="G26" s="11">
        <v>1810</v>
      </c>
      <c r="H26" s="11">
        <v>2290</v>
      </c>
      <c r="U26" s="8" t="s">
        <v>32</v>
      </c>
    </row>
    <row r="27" spans="2:21" ht="12">
      <c r="B27" s="1" t="s">
        <v>34</v>
      </c>
      <c r="C27" s="9" t="s">
        <v>42</v>
      </c>
      <c r="D27" s="10" t="s">
        <v>41</v>
      </c>
      <c r="E27" s="11">
        <v>1698</v>
      </c>
      <c r="F27" s="11">
        <v>3396</v>
      </c>
      <c r="G27" s="11">
        <v>1503</v>
      </c>
      <c r="H27" s="11">
        <v>3006</v>
      </c>
      <c r="K27" s="11">
        <v>4767</v>
      </c>
      <c r="L27" s="11">
        <v>13480</v>
      </c>
      <c r="U27" s="8" t="s">
        <v>32</v>
      </c>
    </row>
    <row r="28" spans="2:21" ht="12">
      <c r="B28" s="1" t="s">
        <v>34</v>
      </c>
      <c r="C28" s="9" t="s">
        <v>43</v>
      </c>
      <c r="D28" s="10" t="s">
        <v>41</v>
      </c>
      <c r="E28" s="11">
        <v>1632</v>
      </c>
      <c r="F28" s="11">
        <v>2232</v>
      </c>
      <c r="G28" s="11">
        <v>1551</v>
      </c>
      <c r="H28" s="11">
        <v>2151</v>
      </c>
      <c r="K28" s="11">
        <v>5320</v>
      </c>
      <c r="L28" s="11">
        <v>10120</v>
      </c>
      <c r="U28" s="8" t="s">
        <v>32</v>
      </c>
    </row>
    <row r="29" spans="2:21" ht="12">
      <c r="B29" s="1" t="s">
        <v>34</v>
      </c>
      <c r="C29" s="9" t="s">
        <v>44</v>
      </c>
      <c r="D29" s="10" t="s">
        <v>45</v>
      </c>
      <c r="E29" s="11">
        <v>1100</v>
      </c>
      <c r="F29" s="11">
        <v>1500</v>
      </c>
      <c r="G29" s="11">
        <v>1150</v>
      </c>
      <c r="H29" s="11">
        <v>1575</v>
      </c>
      <c r="U29" s="8" t="s">
        <v>32</v>
      </c>
    </row>
    <row r="30" spans="2:21" ht="12">
      <c r="B30" s="1" t="s">
        <v>34</v>
      </c>
      <c r="C30" s="9" t="s">
        <v>46</v>
      </c>
      <c r="D30" s="10" t="s">
        <v>47</v>
      </c>
      <c r="E30" s="11">
        <v>1110</v>
      </c>
      <c r="F30" s="11">
        <v>1374</v>
      </c>
      <c r="G30" s="11">
        <v>1284</v>
      </c>
      <c r="H30" s="11">
        <v>1572</v>
      </c>
      <c r="U30" s="8" t="s">
        <v>32</v>
      </c>
    </row>
    <row r="31" spans="2:21" ht="12">
      <c r="B31" s="1" t="s">
        <v>34</v>
      </c>
      <c r="C31" s="9" t="s">
        <v>48</v>
      </c>
      <c r="D31" s="10" t="s">
        <v>47</v>
      </c>
      <c r="E31" s="11">
        <v>1275</v>
      </c>
      <c r="F31" s="11">
        <v>1275</v>
      </c>
      <c r="G31" s="11">
        <v>930</v>
      </c>
      <c r="H31" s="11">
        <v>930</v>
      </c>
      <c r="U31" s="8" t="s">
        <v>32</v>
      </c>
    </row>
    <row r="32" spans="2:21" ht="12">
      <c r="B32" s="1" t="s">
        <v>34</v>
      </c>
      <c r="C32" s="9" t="s">
        <v>49</v>
      </c>
      <c r="D32" s="10" t="s">
        <v>47</v>
      </c>
      <c r="E32" s="11">
        <v>1260</v>
      </c>
      <c r="F32" s="11">
        <v>1890</v>
      </c>
      <c r="G32" s="11">
        <v>1458</v>
      </c>
      <c r="H32" s="11">
        <v>1701</v>
      </c>
      <c r="U32" s="8" t="s">
        <v>32</v>
      </c>
    </row>
    <row r="33" spans="2:21" ht="12">
      <c r="B33" s="1" t="s">
        <v>34</v>
      </c>
      <c r="C33" s="9" t="s">
        <v>50</v>
      </c>
      <c r="D33" s="10" t="s">
        <v>47</v>
      </c>
      <c r="E33" s="11">
        <v>1044</v>
      </c>
      <c r="F33" s="11">
        <v>2004</v>
      </c>
      <c r="G33" s="11">
        <v>1156</v>
      </c>
      <c r="H33" s="11">
        <v>2236</v>
      </c>
      <c r="U33" s="8" t="s">
        <v>32</v>
      </c>
    </row>
    <row r="34" spans="2:21" ht="12">
      <c r="B34" s="1" t="s">
        <v>34</v>
      </c>
      <c r="C34" s="9" t="s">
        <v>51</v>
      </c>
      <c r="D34" s="10" t="s">
        <v>47</v>
      </c>
      <c r="E34" s="11">
        <v>1500</v>
      </c>
      <c r="F34" s="11">
        <v>2414</v>
      </c>
      <c r="G34" s="11">
        <v>1714</v>
      </c>
      <c r="H34" s="11">
        <v>2694</v>
      </c>
      <c r="U34" s="8" t="s">
        <v>32</v>
      </c>
    </row>
    <row r="35" spans="2:21" ht="12">
      <c r="B35" s="1" t="s">
        <v>34</v>
      </c>
      <c r="C35" s="9" t="s">
        <v>52</v>
      </c>
      <c r="D35" s="10" t="s">
        <v>47</v>
      </c>
      <c r="E35" s="11">
        <v>1155</v>
      </c>
      <c r="F35" s="11">
        <v>3465</v>
      </c>
      <c r="G35" s="11">
        <v>1155</v>
      </c>
      <c r="H35" s="11">
        <v>3465</v>
      </c>
      <c r="U35" s="8" t="s">
        <v>32</v>
      </c>
    </row>
    <row r="36" spans="2:21" ht="12">
      <c r="B36" s="1" t="s">
        <v>34</v>
      </c>
      <c r="C36" s="9" t="s">
        <v>53</v>
      </c>
      <c r="D36" s="10" t="s">
        <v>47</v>
      </c>
      <c r="E36" s="11">
        <v>1125</v>
      </c>
      <c r="F36" s="11">
        <v>1688</v>
      </c>
      <c r="G36" s="11">
        <v>1008</v>
      </c>
      <c r="H36" s="11">
        <v>1512</v>
      </c>
      <c r="U36" s="8" t="s">
        <v>32</v>
      </c>
    </row>
    <row r="37" spans="2:21" ht="12">
      <c r="B37" s="1" t="s">
        <v>34</v>
      </c>
      <c r="C37" s="9" t="s">
        <v>54</v>
      </c>
      <c r="D37" s="10" t="s">
        <v>47</v>
      </c>
      <c r="E37" s="11">
        <v>1090</v>
      </c>
      <c r="F37" s="11">
        <v>1490</v>
      </c>
      <c r="G37" s="11">
        <v>1196</v>
      </c>
      <c r="H37" s="11">
        <v>1596</v>
      </c>
      <c r="U37" s="8" t="s">
        <v>32</v>
      </c>
    </row>
    <row r="38" spans="2:21" ht="12">
      <c r="B38" s="1" t="s">
        <v>34</v>
      </c>
      <c r="C38" s="9" t="s">
        <v>55</v>
      </c>
      <c r="D38" s="10" t="s">
        <v>56</v>
      </c>
      <c r="E38" s="11">
        <v>1080</v>
      </c>
      <c r="F38" s="11">
        <v>2160</v>
      </c>
      <c r="G38" s="11"/>
      <c r="H38" s="11"/>
      <c r="U38" s="8" t="s">
        <v>32</v>
      </c>
    </row>
    <row r="39" spans="2:21" ht="12">
      <c r="B39" s="1" t="s">
        <v>34</v>
      </c>
      <c r="C39" s="9" t="s">
        <v>57</v>
      </c>
      <c r="D39" s="10" t="s">
        <v>58</v>
      </c>
      <c r="E39" s="11">
        <v>600</v>
      </c>
      <c r="F39" s="11">
        <v>1050</v>
      </c>
      <c r="G39" s="11"/>
      <c r="H39" s="11"/>
      <c r="U39" s="8" t="s">
        <v>32</v>
      </c>
    </row>
    <row r="40" spans="2:21" ht="12">
      <c r="B40" s="1" t="s">
        <v>34</v>
      </c>
      <c r="C40" s="9" t="s">
        <v>59</v>
      </c>
      <c r="D40" s="10" t="s">
        <v>60</v>
      </c>
      <c r="E40" s="11">
        <v>600</v>
      </c>
      <c r="F40" s="11">
        <v>1050</v>
      </c>
      <c r="G40" s="11"/>
      <c r="U40" s="8" t="s">
        <v>32</v>
      </c>
    </row>
    <row r="41" spans="1:21" ht="12">
      <c r="A41" s="1" t="s">
        <v>33</v>
      </c>
      <c r="B41" s="1" t="s">
        <v>61</v>
      </c>
      <c r="C41" s="1" t="s">
        <v>62</v>
      </c>
      <c r="D41" s="7" t="s">
        <v>36</v>
      </c>
      <c r="E41" s="6">
        <v>1300</v>
      </c>
      <c r="F41" s="6">
        <v>3200</v>
      </c>
      <c r="G41" s="6">
        <v>1700</v>
      </c>
      <c r="H41" s="6">
        <v>3600</v>
      </c>
      <c r="I41" s="6">
        <v>1700</v>
      </c>
      <c r="J41" s="6">
        <v>3600</v>
      </c>
      <c r="U41" s="8" t="s">
        <v>32</v>
      </c>
    </row>
    <row r="42" spans="2:21" ht="12">
      <c r="B42" s="1" t="s">
        <v>61</v>
      </c>
      <c r="C42" s="1" t="s">
        <v>63</v>
      </c>
      <c r="D42" s="7" t="s">
        <v>45</v>
      </c>
      <c r="E42" s="6">
        <v>1220</v>
      </c>
      <c r="F42" s="6">
        <v>2470</v>
      </c>
      <c r="G42" s="6">
        <v>1400</v>
      </c>
      <c r="H42" s="6">
        <v>2650</v>
      </c>
      <c r="U42" s="8" t="s">
        <v>32</v>
      </c>
    </row>
    <row r="43" spans="2:21" ht="12">
      <c r="B43" s="1" t="s">
        <v>61</v>
      </c>
      <c r="C43" s="1" t="s">
        <v>64</v>
      </c>
      <c r="D43" s="7" t="s">
        <v>45</v>
      </c>
      <c r="E43" s="6">
        <v>1200</v>
      </c>
      <c r="F43" s="6">
        <v>3020</v>
      </c>
      <c r="G43" s="6">
        <v>1580</v>
      </c>
      <c r="H43" s="6">
        <v>3400</v>
      </c>
      <c r="I43" s="6">
        <v>1580</v>
      </c>
      <c r="J43" s="6">
        <v>3400</v>
      </c>
      <c r="U43" s="8" t="s">
        <v>32</v>
      </c>
    </row>
    <row r="44" spans="2:21" ht="12">
      <c r="B44" s="1" t="s">
        <v>61</v>
      </c>
      <c r="C44" s="1" t="s">
        <v>65</v>
      </c>
      <c r="D44" s="7" t="s">
        <v>45</v>
      </c>
      <c r="E44" s="6">
        <v>1080</v>
      </c>
      <c r="F44" s="6">
        <v>2130</v>
      </c>
      <c r="G44" s="6">
        <v>1470</v>
      </c>
      <c r="H44" s="6">
        <v>2910</v>
      </c>
      <c r="U44" s="8" t="s">
        <v>32</v>
      </c>
    </row>
    <row r="45" spans="2:21" ht="12">
      <c r="B45" s="1" t="s">
        <v>61</v>
      </c>
      <c r="C45" s="1" t="s">
        <v>66</v>
      </c>
      <c r="D45" s="7" t="s">
        <v>47</v>
      </c>
      <c r="E45" s="6">
        <v>1090</v>
      </c>
      <c r="F45" s="6">
        <v>2140</v>
      </c>
      <c r="G45" s="6">
        <v>1192</v>
      </c>
      <c r="H45" s="6">
        <v>2344</v>
      </c>
      <c r="U45" s="8" t="s">
        <v>32</v>
      </c>
    </row>
    <row r="46" spans="2:21" ht="12">
      <c r="B46" s="1" t="s">
        <v>61</v>
      </c>
      <c r="C46" s="1" t="s">
        <v>67</v>
      </c>
      <c r="D46" s="10" t="s">
        <v>47</v>
      </c>
      <c r="E46" s="6">
        <v>1070</v>
      </c>
      <c r="F46" s="6">
        <v>2120</v>
      </c>
      <c r="G46" s="6">
        <v>1364</v>
      </c>
      <c r="H46" s="11">
        <v>2708</v>
      </c>
      <c r="U46" s="8" t="s">
        <v>32</v>
      </c>
    </row>
    <row r="47" spans="2:21" ht="12">
      <c r="B47" s="1" t="s">
        <v>61</v>
      </c>
      <c r="C47" s="1" t="s">
        <v>68</v>
      </c>
      <c r="D47" s="7" t="s">
        <v>47</v>
      </c>
      <c r="E47" s="6">
        <v>1080</v>
      </c>
      <c r="F47" s="6">
        <v>1710</v>
      </c>
      <c r="G47" s="11">
        <v>1302</v>
      </c>
      <c r="H47" s="6">
        <v>1902</v>
      </c>
      <c r="U47" s="8" t="s">
        <v>32</v>
      </c>
    </row>
    <row r="48" spans="2:21" ht="12">
      <c r="B48" s="1" t="s">
        <v>61</v>
      </c>
      <c r="C48" s="1" t="s">
        <v>69</v>
      </c>
      <c r="D48" s="7" t="s">
        <v>56</v>
      </c>
      <c r="E48" s="6">
        <v>1150</v>
      </c>
      <c r="F48" s="6">
        <v>2640</v>
      </c>
      <c r="G48" s="6">
        <v>1920</v>
      </c>
      <c r="H48" s="6">
        <v>3708</v>
      </c>
      <c r="U48" s="8" t="s">
        <v>32</v>
      </c>
    </row>
    <row r="49" spans="2:21" ht="12">
      <c r="B49" s="1" t="s">
        <v>61</v>
      </c>
      <c r="C49" s="1" t="s">
        <v>70</v>
      </c>
      <c r="D49" s="7" t="s">
        <v>56</v>
      </c>
      <c r="E49" s="6">
        <v>1150</v>
      </c>
      <c r="F49" s="6">
        <v>2640</v>
      </c>
      <c r="U49" s="8" t="s">
        <v>32</v>
      </c>
    </row>
    <row r="50" spans="2:21" ht="12">
      <c r="B50" s="1" t="s">
        <v>61</v>
      </c>
      <c r="C50" s="1" t="s">
        <v>71</v>
      </c>
      <c r="D50" s="7" t="s">
        <v>58</v>
      </c>
      <c r="E50" s="6">
        <v>576</v>
      </c>
      <c r="F50" s="6">
        <v>1752</v>
      </c>
      <c r="U50" s="8" t="s">
        <v>32</v>
      </c>
    </row>
    <row r="51" spans="2:21" ht="12">
      <c r="B51" s="1" t="s">
        <v>61</v>
      </c>
      <c r="C51" s="1" t="s">
        <v>72</v>
      </c>
      <c r="D51" s="7" t="s">
        <v>58</v>
      </c>
      <c r="E51" s="6">
        <v>772</v>
      </c>
      <c r="F51" s="6">
        <v>1290</v>
      </c>
      <c r="U51" s="8" t="s">
        <v>32</v>
      </c>
    </row>
    <row r="52" spans="2:21" ht="12">
      <c r="B52" s="1" t="s">
        <v>61</v>
      </c>
      <c r="C52" s="1" t="s">
        <v>73</v>
      </c>
      <c r="D52" s="7" t="s">
        <v>58</v>
      </c>
      <c r="E52" s="6">
        <v>504</v>
      </c>
      <c r="F52" s="6">
        <v>840</v>
      </c>
      <c r="U52" s="8" t="s">
        <v>32</v>
      </c>
    </row>
    <row r="53" spans="2:21" ht="12">
      <c r="B53" s="1" t="s">
        <v>61</v>
      </c>
      <c r="C53" s="1" t="s">
        <v>74</v>
      </c>
      <c r="D53" s="7" t="s">
        <v>58</v>
      </c>
      <c r="E53" s="6">
        <v>720</v>
      </c>
      <c r="F53" s="6">
        <v>1080</v>
      </c>
      <c r="U53" s="8" t="s">
        <v>32</v>
      </c>
    </row>
    <row r="54" spans="2:21" ht="12">
      <c r="B54" s="1" t="s">
        <v>61</v>
      </c>
      <c r="C54" s="1" t="s">
        <v>75</v>
      </c>
      <c r="D54" s="7" t="s">
        <v>58</v>
      </c>
      <c r="E54" s="6">
        <v>528</v>
      </c>
      <c r="F54" s="6">
        <v>984</v>
      </c>
      <c r="U54" s="8" t="s">
        <v>32</v>
      </c>
    </row>
    <row r="55" spans="2:21" ht="12">
      <c r="B55" s="1" t="s">
        <v>61</v>
      </c>
      <c r="C55" s="1" t="s">
        <v>76</v>
      </c>
      <c r="D55" s="7" t="s">
        <v>58</v>
      </c>
      <c r="E55" s="6">
        <v>720</v>
      </c>
      <c r="F55" s="6">
        <v>1080</v>
      </c>
      <c r="U55" s="8" t="s">
        <v>32</v>
      </c>
    </row>
    <row r="56" spans="2:21" ht="12">
      <c r="B56" s="1" t="s">
        <v>61</v>
      </c>
      <c r="C56" s="1" t="s">
        <v>77</v>
      </c>
      <c r="D56" s="7" t="s">
        <v>58</v>
      </c>
      <c r="E56" s="6">
        <v>600</v>
      </c>
      <c r="F56" s="6">
        <v>1440</v>
      </c>
      <c r="U56" s="8" t="s">
        <v>32</v>
      </c>
    </row>
    <row r="57" spans="2:21" ht="12">
      <c r="B57" s="1" t="s">
        <v>61</v>
      </c>
      <c r="C57" s="1" t="s">
        <v>78</v>
      </c>
      <c r="D57" s="7" t="s">
        <v>58</v>
      </c>
      <c r="E57" s="6">
        <v>580</v>
      </c>
      <c r="F57" s="6">
        <v>1822</v>
      </c>
      <c r="U57" s="8" t="s">
        <v>32</v>
      </c>
    </row>
    <row r="58" spans="2:21" ht="12">
      <c r="B58" s="1" t="s">
        <v>61</v>
      </c>
      <c r="C58" s="1" t="s">
        <v>79</v>
      </c>
      <c r="D58" s="7" t="s">
        <v>58</v>
      </c>
      <c r="E58" s="6">
        <v>528</v>
      </c>
      <c r="F58" s="6">
        <v>1032</v>
      </c>
      <c r="U58" s="8" t="s">
        <v>32</v>
      </c>
    </row>
    <row r="59" spans="2:21" ht="12">
      <c r="B59" s="1" t="s">
        <v>61</v>
      </c>
      <c r="C59" s="1" t="s">
        <v>80</v>
      </c>
      <c r="D59" s="7" t="s">
        <v>58</v>
      </c>
      <c r="E59" s="6">
        <v>576</v>
      </c>
      <c r="F59" s="6">
        <v>1752</v>
      </c>
      <c r="U59" s="8" t="s">
        <v>32</v>
      </c>
    </row>
    <row r="60" spans="2:21" ht="12">
      <c r="B60" s="1" t="s">
        <v>61</v>
      </c>
      <c r="C60" s="1" t="s">
        <v>81</v>
      </c>
      <c r="D60" s="7" t="s">
        <v>60</v>
      </c>
      <c r="U60" s="8" t="s">
        <v>32</v>
      </c>
    </row>
    <row r="61" spans="2:21" ht="12">
      <c r="B61" s="1" t="s">
        <v>61</v>
      </c>
      <c r="C61" s="1" t="s">
        <v>82</v>
      </c>
      <c r="D61" s="7" t="s">
        <v>83</v>
      </c>
      <c r="G61" s="6">
        <v>1650</v>
      </c>
      <c r="H61" s="6">
        <v>3550</v>
      </c>
      <c r="K61" s="6">
        <v>5240</v>
      </c>
      <c r="L61" s="6">
        <v>10480</v>
      </c>
      <c r="S61" s="6">
        <v>2000</v>
      </c>
      <c r="T61" s="6">
        <v>4000</v>
      </c>
      <c r="U61" s="8" t="s">
        <v>32</v>
      </c>
    </row>
    <row r="62" spans="1:21" ht="12">
      <c r="A62" s="1" t="s">
        <v>33</v>
      </c>
      <c r="B62" s="1" t="s">
        <v>84</v>
      </c>
      <c r="C62" s="9" t="s">
        <v>85</v>
      </c>
      <c r="D62" s="10" t="s">
        <v>36</v>
      </c>
      <c r="E62" s="11">
        <v>1165</v>
      </c>
      <c r="F62" s="11">
        <v>3717</v>
      </c>
      <c r="G62" s="11">
        <v>1595</v>
      </c>
      <c r="H62" s="11">
        <v>4594</v>
      </c>
      <c r="I62" s="11">
        <v>1595</v>
      </c>
      <c r="J62" s="11">
        <v>4594</v>
      </c>
      <c r="K62" s="11"/>
      <c r="L62" s="11"/>
      <c r="M62" s="11"/>
      <c r="N62" s="11"/>
      <c r="Q62" s="11"/>
      <c r="R62" s="11"/>
      <c r="U62" s="8" t="s">
        <v>32</v>
      </c>
    </row>
    <row r="63" spans="2:21" ht="12">
      <c r="B63" s="1" t="s">
        <v>84</v>
      </c>
      <c r="C63" s="9" t="s">
        <v>86</v>
      </c>
      <c r="D63" s="10" t="s">
        <v>36</v>
      </c>
      <c r="E63" s="11">
        <v>1154</v>
      </c>
      <c r="F63" s="11">
        <v>3706</v>
      </c>
      <c r="G63" s="11">
        <v>1587</v>
      </c>
      <c r="H63" s="11">
        <v>4585</v>
      </c>
      <c r="I63" s="11">
        <v>1587</v>
      </c>
      <c r="J63" s="11">
        <v>4585</v>
      </c>
      <c r="K63" s="11">
        <v>4754</v>
      </c>
      <c r="L63" s="11">
        <v>11453</v>
      </c>
      <c r="M63" s="11">
        <v>4754</v>
      </c>
      <c r="N63" s="11">
        <v>11453</v>
      </c>
      <c r="O63" s="11"/>
      <c r="Q63" s="11">
        <v>4754</v>
      </c>
      <c r="R63" s="11">
        <v>11453</v>
      </c>
      <c r="S63" s="11"/>
      <c r="T63" s="11"/>
      <c r="U63" s="8" t="s">
        <v>32</v>
      </c>
    </row>
    <row r="64" spans="2:21" ht="12">
      <c r="B64" s="1" t="s">
        <v>84</v>
      </c>
      <c r="C64" s="9" t="s">
        <v>87</v>
      </c>
      <c r="D64" s="10" t="s">
        <v>39</v>
      </c>
      <c r="E64" s="11">
        <v>1190</v>
      </c>
      <c r="F64" s="11">
        <v>3741</v>
      </c>
      <c r="G64" s="11">
        <v>1615</v>
      </c>
      <c r="H64" s="11">
        <v>4613</v>
      </c>
      <c r="I64" s="11"/>
      <c r="K64" s="11">
        <v>4720</v>
      </c>
      <c r="L64" s="11">
        <v>11419</v>
      </c>
      <c r="M64" s="11"/>
      <c r="U64" s="8" t="s">
        <v>32</v>
      </c>
    </row>
    <row r="65" spans="2:21" ht="12">
      <c r="B65" s="1" t="s">
        <v>84</v>
      </c>
      <c r="C65" s="9" t="s">
        <v>88</v>
      </c>
      <c r="D65" s="10" t="s">
        <v>41</v>
      </c>
      <c r="E65" s="11">
        <v>1200</v>
      </c>
      <c r="F65" s="11">
        <v>3600</v>
      </c>
      <c r="G65" s="11">
        <v>1200</v>
      </c>
      <c r="H65" s="11">
        <v>3600</v>
      </c>
      <c r="I65" s="11"/>
      <c r="U65" s="8" t="s">
        <v>32</v>
      </c>
    </row>
    <row r="66" spans="2:21" ht="12">
      <c r="B66" s="1" t="s">
        <v>84</v>
      </c>
      <c r="C66" s="9" t="s">
        <v>89</v>
      </c>
      <c r="D66" s="10" t="s">
        <v>41</v>
      </c>
      <c r="E66" s="11">
        <v>1155</v>
      </c>
      <c r="F66" s="11">
        <v>3770</v>
      </c>
      <c r="G66" s="11">
        <v>1597</v>
      </c>
      <c r="H66" s="11">
        <v>4595</v>
      </c>
      <c r="I66" s="11"/>
      <c r="U66" s="8" t="s">
        <v>32</v>
      </c>
    </row>
    <row r="67" spans="2:21" ht="12">
      <c r="B67" s="1" t="s">
        <v>84</v>
      </c>
      <c r="C67" s="9" t="s">
        <v>90</v>
      </c>
      <c r="D67" s="10" t="s">
        <v>45</v>
      </c>
      <c r="E67" s="11">
        <v>1136</v>
      </c>
      <c r="F67" s="11">
        <v>3687</v>
      </c>
      <c r="G67" s="11">
        <v>1585</v>
      </c>
      <c r="H67" s="11">
        <v>4584</v>
      </c>
      <c r="I67" s="11"/>
      <c r="S67" s="11"/>
      <c r="T67" s="11"/>
      <c r="U67" s="8" t="s">
        <v>32</v>
      </c>
    </row>
    <row r="68" spans="2:21" ht="12">
      <c r="B68" s="1" t="s">
        <v>84</v>
      </c>
      <c r="C68" s="9" t="s">
        <v>91</v>
      </c>
      <c r="D68" s="10" t="s">
        <v>45</v>
      </c>
      <c r="E68" s="11">
        <v>1116</v>
      </c>
      <c r="F68" s="11">
        <v>3605</v>
      </c>
      <c r="G68" s="11">
        <v>1173</v>
      </c>
      <c r="H68" s="11">
        <v>3422</v>
      </c>
      <c r="I68" s="11"/>
      <c r="U68" s="8" t="s">
        <v>32</v>
      </c>
    </row>
    <row r="69" spans="2:21" ht="12">
      <c r="B69" s="1" t="s">
        <v>84</v>
      </c>
      <c r="C69" s="9" t="s">
        <v>92</v>
      </c>
      <c r="D69" s="10" t="s">
        <v>47</v>
      </c>
      <c r="E69" s="11">
        <v>1194</v>
      </c>
      <c r="F69" s="11">
        <v>3682</v>
      </c>
      <c r="G69" s="11">
        <v>1641</v>
      </c>
      <c r="H69" s="11">
        <v>4640</v>
      </c>
      <c r="I69" s="11"/>
      <c r="U69" s="8" t="s">
        <v>32</v>
      </c>
    </row>
    <row r="70" spans="2:21" ht="12">
      <c r="B70" s="1" t="s">
        <v>84</v>
      </c>
      <c r="C70" s="9" t="s">
        <v>93</v>
      </c>
      <c r="D70" s="10" t="s">
        <v>47</v>
      </c>
      <c r="E70" s="11">
        <v>1140</v>
      </c>
      <c r="F70" s="11">
        <v>3692</v>
      </c>
      <c r="G70" s="11">
        <v>1182</v>
      </c>
      <c r="H70" s="11">
        <v>3431</v>
      </c>
      <c r="I70" s="11"/>
      <c r="U70" s="8" t="s">
        <v>32</v>
      </c>
    </row>
    <row r="71" spans="2:21" ht="12">
      <c r="B71" s="1" t="s">
        <v>84</v>
      </c>
      <c r="C71" s="9" t="s">
        <v>94</v>
      </c>
      <c r="D71" s="10" t="s">
        <v>58</v>
      </c>
      <c r="E71" s="6">
        <v>638</v>
      </c>
      <c r="F71" s="11">
        <v>1275</v>
      </c>
      <c r="K71" s="11"/>
      <c r="N71" s="11"/>
      <c r="U71" s="8" t="s">
        <v>32</v>
      </c>
    </row>
    <row r="72" spans="2:21" ht="12">
      <c r="B72" s="1" t="s">
        <v>84</v>
      </c>
      <c r="C72" s="9" t="s">
        <v>95</v>
      </c>
      <c r="D72" s="10" t="s">
        <v>58</v>
      </c>
      <c r="E72" s="6">
        <v>630</v>
      </c>
      <c r="F72" s="11">
        <v>1260</v>
      </c>
      <c r="K72" s="11"/>
      <c r="N72" s="11"/>
      <c r="U72" s="8" t="s">
        <v>32</v>
      </c>
    </row>
    <row r="73" spans="2:21" ht="12">
      <c r="B73" s="1" t="s">
        <v>84</v>
      </c>
      <c r="C73" s="9" t="s">
        <v>96</v>
      </c>
      <c r="D73" s="10" t="s">
        <v>58</v>
      </c>
      <c r="E73" s="6">
        <v>638</v>
      </c>
      <c r="F73" s="11">
        <v>1388</v>
      </c>
      <c r="K73" s="11"/>
      <c r="N73" s="11"/>
      <c r="U73" s="8" t="s">
        <v>32</v>
      </c>
    </row>
    <row r="74" spans="2:21" ht="12">
      <c r="B74" s="1" t="s">
        <v>84</v>
      </c>
      <c r="C74" s="9" t="s">
        <v>97</v>
      </c>
      <c r="D74" s="10" t="s">
        <v>58</v>
      </c>
      <c r="E74" s="6">
        <v>638</v>
      </c>
      <c r="F74" s="11">
        <v>1275</v>
      </c>
      <c r="K74" s="11"/>
      <c r="N74" s="11"/>
      <c r="U74" s="8" t="s">
        <v>32</v>
      </c>
    </row>
    <row r="75" spans="2:21" ht="12">
      <c r="B75" s="1" t="s">
        <v>84</v>
      </c>
      <c r="C75" s="9" t="s">
        <v>98</v>
      </c>
      <c r="D75" s="10" t="s">
        <v>58</v>
      </c>
      <c r="E75" s="6">
        <v>578</v>
      </c>
      <c r="F75" s="11">
        <v>1290</v>
      </c>
      <c r="K75" s="11"/>
      <c r="N75" s="11"/>
      <c r="U75" s="8" t="s">
        <v>32</v>
      </c>
    </row>
    <row r="76" spans="2:21" ht="12">
      <c r="B76" s="1" t="s">
        <v>84</v>
      </c>
      <c r="C76" s="9" t="s">
        <v>99</v>
      </c>
      <c r="D76" s="10" t="s">
        <v>58</v>
      </c>
      <c r="E76" s="6">
        <v>638</v>
      </c>
      <c r="F76" s="11">
        <v>1275</v>
      </c>
      <c r="K76" s="11"/>
      <c r="N76" s="11"/>
      <c r="U76" s="8" t="s">
        <v>32</v>
      </c>
    </row>
    <row r="77" spans="2:21" ht="12">
      <c r="B77" s="1" t="s">
        <v>84</v>
      </c>
      <c r="C77" s="9" t="s">
        <v>100</v>
      </c>
      <c r="D77" s="10" t="s">
        <v>58</v>
      </c>
      <c r="E77" s="6">
        <v>638</v>
      </c>
      <c r="F77" s="11">
        <v>1403</v>
      </c>
      <c r="K77" s="11"/>
      <c r="N77" s="11"/>
      <c r="U77" s="8" t="s">
        <v>32</v>
      </c>
    </row>
    <row r="78" spans="2:21" ht="12">
      <c r="B78" s="1" t="s">
        <v>84</v>
      </c>
      <c r="C78" s="9" t="s">
        <v>101</v>
      </c>
      <c r="D78" s="10" t="s">
        <v>58</v>
      </c>
      <c r="E78" s="6">
        <v>638</v>
      </c>
      <c r="F78" s="11">
        <v>1320</v>
      </c>
      <c r="K78" s="11"/>
      <c r="N78" s="11"/>
      <c r="U78" s="8" t="s">
        <v>32</v>
      </c>
    </row>
    <row r="79" spans="2:21" ht="12">
      <c r="B79" s="1" t="s">
        <v>84</v>
      </c>
      <c r="C79" s="9" t="s">
        <v>102</v>
      </c>
      <c r="D79" s="10" t="s">
        <v>58</v>
      </c>
      <c r="E79" s="6">
        <v>600</v>
      </c>
      <c r="F79" s="11">
        <v>1200</v>
      </c>
      <c r="U79" s="8" t="s">
        <v>32</v>
      </c>
    </row>
    <row r="80" spans="2:37" ht="12">
      <c r="B80" s="1" t="s">
        <v>84</v>
      </c>
      <c r="C80" s="9" t="s">
        <v>103</v>
      </c>
      <c r="D80" s="10" t="s">
        <v>58</v>
      </c>
      <c r="E80" s="6">
        <v>629</v>
      </c>
      <c r="F80" s="11">
        <v>1343</v>
      </c>
      <c r="K80" s="11"/>
      <c r="N80" s="11"/>
      <c r="U80" s="8" t="s">
        <v>32</v>
      </c>
      <c r="AK80" s="12" t="s">
        <v>32</v>
      </c>
    </row>
    <row r="81" spans="2:37" ht="12">
      <c r="B81" s="1" t="s">
        <v>84</v>
      </c>
      <c r="C81" s="9" t="s">
        <v>104</v>
      </c>
      <c r="D81" s="10" t="s">
        <v>58</v>
      </c>
      <c r="E81" s="6">
        <v>630</v>
      </c>
      <c r="F81" s="11">
        <v>1395</v>
      </c>
      <c r="K81" s="11"/>
      <c r="N81" s="11"/>
      <c r="U81" s="8" t="s">
        <v>32</v>
      </c>
      <c r="AK81" s="12" t="s">
        <v>32</v>
      </c>
    </row>
    <row r="82" spans="2:37" ht="12">
      <c r="B82" s="1" t="s">
        <v>84</v>
      </c>
      <c r="C82" s="9" t="s">
        <v>105</v>
      </c>
      <c r="D82" s="10" t="s">
        <v>58</v>
      </c>
      <c r="E82" s="6">
        <v>600</v>
      </c>
      <c r="F82" s="11">
        <v>1230</v>
      </c>
      <c r="K82" s="11"/>
      <c r="N82" s="11"/>
      <c r="U82" s="8" t="s">
        <v>32</v>
      </c>
      <c r="AK82" s="12" t="s">
        <v>32</v>
      </c>
    </row>
    <row r="83" spans="2:37" ht="12">
      <c r="B83" s="1" t="s">
        <v>84</v>
      </c>
      <c r="C83" s="9" t="s">
        <v>106</v>
      </c>
      <c r="D83" s="10" t="s">
        <v>58</v>
      </c>
      <c r="E83" s="6">
        <v>638</v>
      </c>
      <c r="F83" s="11">
        <v>1485</v>
      </c>
      <c r="U83" s="8" t="s">
        <v>32</v>
      </c>
      <c r="AK83" s="12" t="s">
        <v>32</v>
      </c>
    </row>
    <row r="84" spans="2:37" ht="12">
      <c r="B84" s="1" t="s">
        <v>84</v>
      </c>
      <c r="C84" s="9" t="s">
        <v>107</v>
      </c>
      <c r="D84" s="10" t="s">
        <v>58</v>
      </c>
      <c r="E84" s="6">
        <v>638</v>
      </c>
      <c r="F84" s="11">
        <v>1268</v>
      </c>
      <c r="K84" s="11"/>
      <c r="N84" s="11"/>
      <c r="U84" s="8" t="s">
        <v>32</v>
      </c>
      <c r="AK84" s="12" t="s">
        <v>32</v>
      </c>
    </row>
    <row r="85" spans="2:37" ht="12">
      <c r="B85" s="1" t="s">
        <v>84</v>
      </c>
      <c r="C85" s="9" t="s">
        <v>108</v>
      </c>
      <c r="D85" s="10" t="s">
        <v>58</v>
      </c>
      <c r="E85" s="6">
        <v>630</v>
      </c>
      <c r="F85" s="11">
        <v>1410</v>
      </c>
      <c r="K85" s="11"/>
      <c r="N85" s="11"/>
      <c r="U85" s="8" t="s">
        <v>32</v>
      </c>
      <c r="AK85" s="12" t="s">
        <v>32</v>
      </c>
    </row>
    <row r="86" spans="2:37" ht="12">
      <c r="B86" s="1" t="s">
        <v>84</v>
      </c>
      <c r="C86" s="9" t="s">
        <v>109</v>
      </c>
      <c r="D86" s="10" t="s">
        <v>58</v>
      </c>
      <c r="E86" s="6">
        <v>630</v>
      </c>
      <c r="F86" s="11">
        <v>1258</v>
      </c>
      <c r="K86" s="11"/>
      <c r="N86" s="11"/>
      <c r="U86" s="8" t="s">
        <v>32</v>
      </c>
      <c r="AK86" s="12" t="s">
        <v>32</v>
      </c>
    </row>
    <row r="87" spans="2:37" ht="12">
      <c r="B87" s="1" t="s">
        <v>84</v>
      </c>
      <c r="C87" s="9" t="s">
        <v>110</v>
      </c>
      <c r="D87" s="10" t="s">
        <v>58</v>
      </c>
      <c r="E87" s="6">
        <v>600</v>
      </c>
      <c r="F87" s="11">
        <v>1230</v>
      </c>
      <c r="K87" s="11"/>
      <c r="N87" s="11"/>
      <c r="U87" s="8" t="s">
        <v>32</v>
      </c>
      <c r="AK87" s="12" t="s">
        <v>32</v>
      </c>
    </row>
    <row r="88" spans="2:37" ht="12">
      <c r="B88" s="1" t="s">
        <v>84</v>
      </c>
      <c r="C88" s="9" t="s">
        <v>111</v>
      </c>
      <c r="D88" s="10" t="s">
        <v>58</v>
      </c>
      <c r="E88" s="6">
        <v>570</v>
      </c>
      <c r="F88" s="11">
        <v>1170</v>
      </c>
      <c r="K88" s="11"/>
      <c r="N88" s="11"/>
      <c r="U88" s="8" t="s">
        <v>32</v>
      </c>
      <c r="AK88" s="12" t="s">
        <v>32</v>
      </c>
    </row>
    <row r="89" spans="2:37" ht="12">
      <c r="B89" s="1" t="s">
        <v>84</v>
      </c>
      <c r="C89" s="9" t="s">
        <v>112</v>
      </c>
      <c r="D89" s="10" t="s">
        <v>58</v>
      </c>
      <c r="E89" s="6">
        <v>614</v>
      </c>
      <c r="F89" s="11">
        <v>1243</v>
      </c>
      <c r="K89" s="11"/>
      <c r="N89" s="11"/>
      <c r="U89" s="8" t="s">
        <v>32</v>
      </c>
      <c r="AK89" s="12" t="s">
        <v>32</v>
      </c>
    </row>
    <row r="90" spans="2:37" ht="12">
      <c r="B90" s="1" t="s">
        <v>84</v>
      </c>
      <c r="C90" s="9" t="s">
        <v>113</v>
      </c>
      <c r="D90" s="10" t="s">
        <v>58</v>
      </c>
      <c r="E90" s="6">
        <v>638</v>
      </c>
      <c r="F90" s="11">
        <v>1439</v>
      </c>
      <c r="K90" s="11"/>
      <c r="N90" s="11"/>
      <c r="U90" s="8" t="s">
        <v>32</v>
      </c>
      <c r="AK90" s="12" t="s">
        <v>32</v>
      </c>
    </row>
    <row r="91" spans="2:37" ht="12">
      <c r="B91" s="1" t="s">
        <v>84</v>
      </c>
      <c r="C91" s="9" t="s">
        <v>114</v>
      </c>
      <c r="D91" s="10" t="s">
        <v>58</v>
      </c>
      <c r="E91" s="6">
        <v>579</v>
      </c>
      <c r="F91" s="11">
        <v>1179</v>
      </c>
      <c r="U91" s="8" t="s">
        <v>32</v>
      </c>
      <c r="AK91" s="12" t="s">
        <v>32</v>
      </c>
    </row>
    <row r="92" spans="2:37" ht="12">
      <c r="B92" s="1" t="s">
        <v>84</v>
      </c>
      <c r="C92" s="9" t="s">
        <v>115</v>
      </c>
      <c r="D92" s="10" t="s">
        <v>58</v>
      </c>
      <c r="E92" s="6">
        <v>570</v>
      </c>
      <c r="F92" s="11">
        <v>1140</v>
      </c>
      <c r="K92" s="11"/>
      <c r="N92" s="11"/>
      <c r="U92" s="8" t="s">
        <v>32</v>
      </c>
      <c r="AK92" s="12" t="s">
        <v>32</v>
      </c>
    </row>
    <row r="93" spans="2:37" ht="12">
      <c r="B93" s="1" t="s">
        <v>84</v>
      </c>
      <c r="C93" s="9" t="s">
        <v>116</v>
      </c>
      <c r="D93" s="10" t="s">
        <v>58</v>
      </c>
      <c r="E93" s="6">
        <v>593</v>
      </c>
      <c r="F93" s="11">
        <v>1215</v>
      </c>
      <c r="K93" s="11"/>
      <c r="N93" s="11"/>
      <c r="U93" s="8" t="s">
        <v>32</v>
      </c>
      <c r="AK93" s="12" t="s">
        <v>32</v>
      </c>
    </row>
    <row r="94" spans="2:37" ht="12">
      <c r="B94" s="1" t="s">
        <v>84</v>
      </c>
      <c r="C94" s="9" t="s">
        <v>117</v>
      </c>
      <c r="D94" s="10" t="s">
        <v>58</v>
      </c>
      <c r="E94" s="6">
        <v>638</v>
      </c>
      <c r="F94" s="11">
        <v>1335</v>
      </c>
      <c r="K94" s="11"/>
      <c r="N94" s="11"/>
      <c r="U94" s="8" t="s">
        <v>32</v>
      </c>
      <c r="AK94" s="12" t="s">
        <v>32</v>
      </c>
    </row>
    <row r="95" spans="2:37" ht="12">
      <c r="B95" s="1" t="s">
        <v>84</v>
      </c>
      <c r="C95" s="9" t="s">
        <v>118</v>
      </c>
      <c r="D95" s="10" t="s">
        <v>58</v>
      </c>
      <c r="E95" s="6">
        <v>570</v>
      </c>
      <c r="F95" s="11">
        <v>1140</v>
      </c>
      <c r="K95" s="11"/>
      <c r="N95" s="11"/>
      <c r="U95" s="8" t="s">
        <v>32</v>
      </c>
      <c r="AK95" s="12" t="s">
        <v>32</v>
      </c>
    </row>
    <row r="96" spans="2:37" ht="12">
      <c r="B96" s="1" t="s">
        <v>84</v>
      </c>
      <c r="C96" s="9" t="s">
        <v>119</v>
      </c>
      <c r="D96" s="10" t="s">
        <v>58</v>
      </c>
      <c r="E96" s="6">
        <v>638</v>
      </c>
      <c r="F96" s="11">
        <v>1358</v>
      </c>
      <c r="K96" s="11"/>
      <c r="N96" s="11"/>
      <c r="U96" s="8" t="s">
        <v>32</v>
      </c>
      <c r="AK96" s="12" t="s">
        <v>32</v>
      </c>
    </row>
    <row r="97" spans="2:21" ht="12">
      <c r="B97" s="1" t="s">
        <v>84</v>
      </c>
      <c r="C97" s="9" t="s">
        <v>120</v>
      </c>
      <c r="D97" s="10" t="s">
        <v>58</v>
      </c>
      <c r="E97" s="6">
        <v>600</v>
      </c>
      <c r="F97" s="11">
        <v>1257</v>
      </c>
      <c r="K97" s="11"/>
      <c r="N97" s="11"/>
      <c r="U97" s="8" t="s">
        <v>32</v>
      </c>
    </row>
    <row r="98" spans="2:21" ht="12">
      <c r="B98" s="1" t="s">
        <v>84</v>
      </c>
      <c r="C98" s="9" t="s">
        <v>121</v>
      </c>
      <c r="D98" s="10" t="s">
        <v>58</v>
      </c>
      <c r="E98" s="6">
        <v>638</v>
      </c>
      <c r="F98" s="11">
        <v>1583</v>
      </c>
      <c r="K98" s="11"/>
      <c r="N98" s="11"/>
      <c r="U98" s="8" t="s">
        <v>32</v>
      </c>
    </row>
    <row r="99" spans="1:37" ht="12">
      <c r="A99" s="1" t="s">
        <v>33</v>
      </c>
      <c r="B99" s="1" t="s">
        <v>122</v>
      </c>
      <c r="C99" s="9" t="s">
        <v>123</v>
      </c>
      <c r="D99" s="10" t="s">
        <v>36</v>
      </c>
      <c r="E99" s="11">
        <v>1839</v>
      </c>
      <c r="F99" s="11">
        <v>4875</v>
      </c>
      <c r="G99" s="11">
        <v>1839</v>
      </c>
      <c r="H99" s="11">
        <v>4875</v>
      </c>
      <c r="I99" s="11">
        <v>2209</v>
      </c>
      <c r="J99" s="11">
        <v>5981</v>
      </c>
      <c r="Q99" s="11">
        <v>2400</v>
      </c>
      <c r="R99" s="11"/>
      <c r="U99" s="8" t="s">
        <v>32</v>
      </c>
      <c r="AK99" s="12" t="s">
        <v>32</v>
      </c>
    </row>
    <row r="100" spans="2:37" ht="12">
      <c r="B100" s="1" t="s">
        <v>122</v>
      </c>
      <c r="C100" s="9" t="s">
        <v>124</v>
      </c>
      <c r="D100" s="10" t="s">
        <v>39</v>
      </c>
      <c r="E100" s="11">
        <v>1585.5</v>
      </c>
      <c r="F100" s="11">
        <v>5275.5</v>
      </c>
      <c r="G100" s="11">
        <v>1585.5</v>
      </c>
      <c r="H100" s="11">
        <v>5275.5</v>
      </c>
      <c r="I100" s="11">
        <v>2913</v>
      </c>
      <c r="J100" s="11">
        <v>8583</v>
      </c>
      <c r="U100" s="8" t="s">
        <v>32</v>
      </c>
      <c r="AK100" s="12" t="s">
        <v>32</v>
      </c>
    </row>
    <row r="101" spans="2:37" ht="12">
      <c r="B101" s="1" t="s">
        <v>122</v>
      </c>
      <c r="C101" s="9" t="s">
        <v>125</v>
      </c>
      <c r="D101" s="10" t="s">
        <v>39</v>
      </c>
      <c r="E101" s="11">
        <v>1896</v>
      </c>
      <c r="F101" s="11">
        <v>5598</v>
      </c>
      <c r="G101" s="11">
        <v>1896</v>
      </c>
      <c r="H101" s="11">
        <v>5598</v>
      </c>
      <c r="I101" s="11"/>
      <c r="J101" s="11"/>
      <c r="Q101" s="11"/>
      <c r="S101" s="11"/>
      <c r="T101" s="11"/>
      <c r="U101" s="8" t="s">
        <v>32</v>
      </c>
      <c r="AK101" s="12" t="s">
        <v>32</v>
      </c>
    </row>
    <row r="102" spans="2:37" ht="12">
      <c r="B102" s="1" t="s">
        <v>122</v>
      </c>
      <c r="C102" s="9" t="s">
        <v>126</v>
      </c>
      <c r="D102" s="10" t="s">
        <v>47</v>
      </c>
      <c r="E102" s="11">
        <v>1476</v>
      </c>
      <c r="F102" s="11">
        <v>3765</v>
      </c>
      <c r="G102" s="11">
        <v>1476</v>
      </c>
      <c r="H102" s="11">
        <v>3765</v>
      </c>
      <c r="U102" s="8" t="s">
        <v>32</v>
      </c>
      <c r="AK102" s="12" t="s">
        <v>32</v>
      </c>
    </row>
    <row r="103" spans="2:37" ht="12">
      <c r="B103" s="1" t="s">
        <v>122</v>
      </c>
      <c r="C103" s="9" t="s">
        <v>127</v>
      </c>
      <c r="D103" s="10" t="s">
        <v>47</v>
      </c>
      <c r="E103" s="11">
        <v>1467</v>
      </c>
      <c r="F103" s="11">
        <v>3756</v>
      </c>
      <c r="G103" s="11">
        <v>1467</v>
      </c>
      <c r="H103" s="11">
        <v>3756</v>
      </c>
      <c r="U103" s="8" t="s">
        <v>32</v>
      </c>
      <c r="AK103" s="12" t="s">
        <v>32</v>
      </c>
    </row>
    <row r="104" spans="2:37" ht="12">
      <c r="B104" s="1" t="s">
        <v>122</v>
      </c>
      <c r="C104" s="9" t="s">
        <v>128</v>
      </c>
      <c r="D104" s="10" t="s">
        <v>47</v>
      </c>
      <c r="E104" s="11">
        <v>1461</v>
      </c>
      <c r="F104" s="11">
        <v>3750</v>
      </c>
      <c r="G104" s="11">
        <v>1461</v>
      </c>
      <c r="H104" s="11">
        <v>3750</v>
      </c>
      <c r="U104" s="8" t="s">
        <v>32</v>
      </c>
      <c r="AK104" s="12" t="s">
        <v>32</v>
      </c>
    </row>
    <row r="105" spans="2:37" ht="12">
      <c r="B105" s="1" t="s">
        <v>122</v>
      </c>
      <c r="C105" s="9" t="s">
        <v>129</v>
      </c>
      <c r="D105" s="10" t="s">
        <v>47</v>
      </c>
      <c r="E105" s="11">
        <v>1455</v>
      </c>
      <c r="F105" s="11">
        <v>3744</v>
      </c>
      <c r="G105" s="11">
        <v>1455</v>
      </c>
      <c r="H105" s="11">
        <v>3744</v>
      </c>
      <c r="U105" s="8" t="s">
        <v>32</v>
      </c>
      <c r="AK105" s="12" t="s">
        <v>32</v>
      </c>
    </row>
    <row r="106" spans="2:37" ht="12">
      <c r="B106" s="1" t="s">
        <v>122</v>
      </c>
      <c r="C106" s="9" t="s">
        <v>130</v>
      </c>
      <c r="D106" s="10" t="s">
        <v>47</v>
      </c>
      <c r="E106" s="11">
        <v>1446</v>
      </c>
      <c r="F106" s="11">
        <v>3735</v>
      </c>
      <c r="G106" s="11">
        <v>1446</v>
      </c>
      <c r="H106" s="11">
        <v>3735</v>
      </c>
      <c r="U106" s="8" t="s">
        <v>32</v>
      </c>
      <c r="AK106" s="12" t="s">
        <v>32</v>
      </c>
    </row>
    <row r="107" spans="2:37" ht="12">
      <c r="B107" s="1" t="s">
        <v>122</v>
      </c>
      <c r="C107" s="9" t="s">
        <v>131</v>
      </c>
      <c r="D107" s="10" t="s">
        <v>47</v>
      </c>
      <c r="E107" s="11">
        <v>1422</v>
      </c>
      <c r="F107" s="11">
        <v>3711</v>
      </c>
      <c r="G107" s="11">
        <v>1422</v>
      </c>
      <c r="H107" s="11">
        <v>3711</v>
      </c>
      <c r="U107" s="8" t="s">
        <v>32</v>
      </c>
      <c r="AK107" s="12" t="s">
        <v>32</v>
      </c>
    </row>
    <row r="108" spans="2:37" ht="12">
      <c r="B108" s="1" t="s">
        <v>122</v>
      </c>
      <c r="C108" s="9" t="s">
        <v>132</v>
      </c>
      <c r="D108" s="10" t="s">
        <v>47</v>
      </c>
      <c r="E108" s="11">
        <v>1386</v>
      </c>
      <c r="F108" s="11">
        <v>3675</v>
      </c>
      <c r="G108" s="11">
        <v>1386</v>
      </c>
      <c r="H108" s="11">
        <v>3675</v>
      </c>
      <c r="U108" s="8" t="s">
        <v>32</v>
      </c>
      <c r="AK108" s="12" t="s">
        <v>32</v>
      </c>
    </row>
    <row r="109" spans="2:37" ht="12">
      <c r="B109" s="1" t="s">
        <v>122</v>
      </c>
      <c r="C109" s="9" t="s">
        <v>133</v>
      </c>
      <c r="D109" s="10" t="s">
        <v>47</v>
      </c>
      <c r="E109" s="11">
        <v>1377</v>
      </c>
      <c r="F109" s="11">
        <v>3666</v>
      </c>
      <c r="G109" s="11">
        <v>1377</v>
      </c>
      <c r="H109" s="11">
        <v>3666</v>
      </c>
      <c r="U109" s="8" t="s">
        <v>32</v>
      </c>
      <c r="AK109" s="12" t="s">
        <v>32</v>
      </c>
    </row>
    <row r="110" spans="2:37" ht="12">
      <c r="B110" s="1" t="s">
        <v>122</v>
      </c>
      <c r="C110" s="9" t="s">
        <v>134</v>
      </c>
      <c r="D110" s="10" t="s">
        <v>47</v>
      </c>
      <c r="E110" s="11">
        <v>1353</v>
      </c>
      <c r="F110" s="11">
        <v>3642</v>
      </c>
      <c r="G110" s="11">
        <v>1353</v>
      </c>
      <c r="H110" s="11">
        <v>3642</v>
      </c>
      <c r="U110" s="8" t="s">
        <v>32</v>
      </c>
      <c r="AK110" s="12" t="s">
        <v>32</v>
      </c>
    </row>
    <row r="111" spans="2:37" ht="12">
      <c r="B111" s="1" t="s">
        <v>122</v>
      </c>
      <c r="C111" s="9" t="s">
        <v>135</v>
      </c>
      <c r="D111" s="10" t="s">
        <v>47</v>
      </c>
      <c r="E111" s="11">
        <v>1320</v>
      </c>
      <c r="F111" s="11">
        <v>3609</v>
      </c>
      <c r="G111" s="11">
        <v>1320</v>
      </c>
      <c r="H111" s="11">
        <v>3609</v>
      </c>
      <c r="U111" s="8" t="s">
        <v>32</v>
      </c>
      <c r="AK111" s="12" t="s">
        <v>32</v>
      </c>
    </row>
    <row r="112" spans="2:37" ht="12">
      <c r="B112" s="1" t="s">
        <v>122</v>
      </c>
      <c r="C112" s="9" t="s">
        <v>136</v>
      </c>
      <c r="D112" s="10" t="s">
        <v>47</v>
      </c>
      <c r="E112" s="11">
        <v>1314</v>
      </c>
      <c r="F112" s="11">
        <v>3603</v>
      </c>
      <c r="G112" s="11">
        <v>1314</v>
      </c>
      <c r="H112" s="11">
        <v>3603</v>
      </c>
      <c r="U112" s="8" t="s">
        <v>32</v>
      </c>
      <c r="AK112" s="12" t="s">
        <v>32</v>
      </c>
    </row>
    <row r="113" spans="2:37" ht="12">
      <c r="B113" s="1" t="s">
        <v>122</v>
      </c>
      <c r="C113" s="9" t="s">
        <v>137</v>
      </c>
      <c r="D113" s="10" t="s">
        <v>47</v>
      </c>
      <c r="E113" s="11">
        <v>1296</v>
      </c>
      <c r="F113" s="11">
        <v>3585</v>
      </c>
      <c r="G113" s="11">
        <v>1296</v>
      </c>
      <c r="H113" s="11">
        <v>3585</v>
      </c>
      <c r="U113" s="8" t="s">
        <v>32</v>
      </c>
      <c r="AK113" s="12" t="s">
        <v>32</v>
      </c>
    </row>
    <row r="114" spans="2:37" ht="12">
      <c r="B114" s="1" t="s">
        <v>122</v>
      </c>
      <c r="C114" s="9" t="s">
        <v>138</v>
      </c>
      <c r="D114" s="10" t="s">
        <v>47</v>
      </c>
      <c r="E114" s="11">
        <v>1248</v>
      </c>
      <c r="F114" s="11">
        <v>3537</v>
      </c>
      <c r="G114" s="11">
        <v>1248</v>
      </c>
      <c r="H114" s="11">
        <v>3537</v>
      </c>
      <c r="U114" s="8" t="s">
        <v>32</v>
      </c>
      <c r="AK114" s="12" t="s">
        <v>32</v>
      </c>
    </row>
    <row r="115" spans="2:37" ht="12">
      <c r="B115" s="1" t="s">
        <v>122</v>
      </c>
      <c r="C115" s="9" t="s">
        <v>139</v>
      </c>
      <c r="D115" s="10" t="s">
        <v>56</v>
      </c>
      <c r="E115" s="11">
        <v>1191</v>
      </c>
      <c r="F115" s="11">
        <v>3480</v>
      </c>
      <c r="G115" s="11"/>
      <c r="H115" s="11"/>
      <c r="U115" s="8" t="s">
        <v>32</v>
      </c>
      <c r="AK115" s="12" t="s">
        <v>32</v>
      </c>
    </row>
    <row r="116" spans="2:37" ht="12">
      <c r="B116" s="1" t="s">
        <v>122</v>
      </c>
      <c r="C116" s="9" t="s">
        <v>140</v>
      </c>
      <c r="D116" s="10" t="s">
        <v>58</v>
      </c>
      <c r="E116" s="11">
        <v>912</v>
      </c>
      <c r="F116" s="11">
        <v>2553</v>
      </c>
      <c r="U116" s="8" t="s">
        <v>32</v>
      </c>
      <c r="AK116" s="12" t="s">
        <v>32</v>
      </c>
    </row>
    <row r="117" spans="2:37" ht="12">
      <c r="B117" s="1" t="s">
        <v>122</v>
      </c>
      <c r="C117" s="9" t="s">
        <v>141</v>
      </c>
      <c r="D117" s="10" t="s">
        <v>58</v>
      </c>
      <c r="E117" s="11">
        <v>1047</v>
      </c>
      <c r="F117" s="11">
        <v>2688</v>
      </c>
      <c r="U117" s="8" t="s">
        <v>32</v>
      </c>
      <c r="AK117" s="12" t="s">
        <v>32</v>
      </c>
    </row>
    <row r="118" spans="2:37" ht="12">
      <c r="B118" s="1" t="s">
        <v>122</v>
      </c>
      <c r="C118" s="9" t="s">
        <v>142</v>
      </c>
      <c r="D118" s="10" t="s">
        <v>58</v>
      </c>
      <c r="E118" s="11">
        <v>1062</v>
      </c>
      <c r="F118" s="11">
        <v>2703</v>
      </c>
      <c r="U118" s="8" t="s">
        <v>32</v>
      </c>
      <c r="AK118" s="12" t="s">
        <v>32</v>
      </c>
    </row>
    <row r="119" spans="2:37" ht="12">
      <c r="B119" s="1" t="s">
        <v>122</v>
      </c>
      <c r="C119" s="9" t="s">
        <v>143</v>
      </c>
      <c r="D119" s="10" t="s">
        <v>58</v>
      </c>
      <c r="E119" s="11">
        <v>927</v>
      </c>
      <c r="F119" s="11">
        <v>2568</v>
      </c>
      <c r="U119" s="8" t="s">
        <v>32</v>
      </c>
      <c r="AK119" s="12" t="s">
        <v>32</v>
      </c>
    </row>
    <row r="120" spans="2:37" ht="12">
      <c r="B120" s="1" t="s">
        <v>122</v>
      </c>
      <c r="C120" s="9" t="s">
        <v>144</v>
      </c>
      <c r="D120" s="10" t="s">
        <v>58</v>
      </c>
      <c r="E120" s="11">
        <v>951</v>
      </c>
      <c r="F120" s="11">
        <v>2592</v>
      </c>
      <c r="G120" s="11"/>
      <c r="H120" s="11"/>
      <c r="U120" s="8" t="s">
        <v>32</v>
      </c>
      <c r="AK120" s="12" t="s">
        <v>32</v>
      </c>
    </row>
    <row r="121" spans="2:37" ht="12">
      <c r="B121" s="1" t="s">
        <v>122</v>
      </c>
      <c r="C121" s="9" t="s">
        <v>145</v>
      </c>
      <c r="D121" s="10" t="s">
        <v>58</v>
      </c>
      <c r="E121" s="11">
        <v>957</v>
      </c>
      <c r="F121" s="11">
        <v>2598</v>
      </c>
      <c r="U121" s="8" t="s">
        <v>32</v>
      </c>
      <c r="AK121" s="12" t="s">
        <v>32</v>
      </c>
    </row>
    <row r="122" spans="2:21" ht="12">
      <c r="B122" s="1" t="s">
        <v>122</v>
      </c>
      <c r="C122" s="9" t="s">
        <v>146</v>
      </c>
      <c r="D122" s="10" t="s">
        <v>58</v>
      </c>
      <c r="E122" s="11">
        <v>912</v>
      </c>
      <c r="F122" s="11">
        <v>2553</v>
      </c>
      <c r="U122" s="8" t="s">
        <v>32</v>
      </c>
    </row>
    <row r="123" spans="2:21" ht="12">
      <c r="B123" s="1" t="s">
        <v>122</v>
      </c>
      <c r="C123" s="9" t="s">
        <v>147</v>
      </c>
      <c r="D123" s="10" t="s">
        <v>58</v>
      </c>
      <c r="E123" s="11">
        <v>906</v>
      </c>
      <c r="F123" s="11">
        <v>2547</v>
      </c>
      <c r="U123" s="8" t="s">
        <v>32</v>
      </c>
    </row>
    <row r="124" spans="2:21" ht="12">
      <c r="B124" s="1" t="s">
        <v>122</v>
      </c>
      <c r="C124" s="9" t="s">
        <v>148</v>
      </c>
      <c r="D124" s="10" t="s">
        <v>58</v>
      </c>
      <c r="E124" s="11">
        <v>1002</v>
      </c>
      <c r="F124" s="11">
        <v>2643</v>
      </c>
      <c r="U124" s="8" t="s">
        <v>32</v>
      </c>
    </row>
    <row r="125" spans="2:21" ht="12">
      <c r="B125" s="1" t="s">
        <v>122</v>
      </c>
      <c r="C125" s="9" t="s">
        <v>149</v>
      </c>
      <c r="D125" s="10" t="s">
        <v>58</v>
      </c>
      <c r="E125" s="11">
        <v>897</v>
      </c>
      <c r="F125" s="11">
        <v>2538</v>
      </c>
      <c r="U125" s="8" t="s">
        <v>32</v>
      </c>
    </row>
    <row r="126" spans="2:21" ht="12">
      <c r="B126" s="1" t="s">
        <v>122</v>
      </c>
      <c r="C126" s="9" t="s">
        <v>150</v>
      </c>
      <c r="D126" s="10" t="s">
        <v>58</v>
      </c>
      <c r="E126" s="11">
        <v>912</v>
      </c>
      <c r="F126" s="11">
        <v>2553</v>
      </c>
      <c r="U126" s="8" t="s">
        <v>32</v>
      </c>
    </row>
    <row r="127" spans="2:21" ht="12">
      <c r="B127" s="1" t="s">
        <v>122</v>
      </c>
      <c r="C127" s="9" t="s">
        <v>151</v>
      </c>
      <c r="D127" s="10" t="s">
        <v>58</v>
      </c>
      <c r="E127" s="11">
        <v>897</v>
      </c>
      <c r="F127" s="11">
        <v>2538</v>
      </c>
      <c r="U127" s="8" t="s">
        <v>32</v>
      </c>
    </row>
    <row r="128" spans="2:21" ht="12">
      <c r="B128" s="1" t="s">
        <v>122</v>
      </c>
      <c r="C128" s="9" t="s">
        <v>152</v>
      </c>
      <c r="D128" s="10" t="s">
        <v>58</v>
      </c>
      <c r="E128" s="11">
        <v>901.5</v>
      </c>
      <c r="F128" s="11">
        <v>2542.5</v>
      </c>
      <c r="U128" s="8" t="s">
        <v>32</v>
      </c>
    </row>
    <row r="129" spans="2:21" ht="12">
      <c r="B129" s="1" t="s">
        <v>122</v>
      </c>
      <c r="C129" s="9" t="s">
        <v>153</v>
      </c>
      <c r="D129" s="10" t="s">
        <v>58</v>
      </c>
      <c r="E129" s="11">
        <v>915</v>
      </c>
      <c r="F129" s="11">
        <v>2310</v>
      </c>
      <c r="U129" s="8" t="s">
        <v>32</v>
      </c>
    </row>
    <row r="130" spans="2:21" ht="12">
      <c r="B130" s="1" t="s">
        <v>122</v>
      </c>
      <c r="C130" s="9" t="s">
        <v>154</v>
      </c>
      <c r="D130" s="10" t="s">
        <v>58</v>
      </c>
      <c r="E130" s="11">
        <v>912</v>
      </c>
      <c r="F130" s="11">
        <v>2553</v>
      </c>
      <c r="U130" s="8" t="s">
        <v>32</v>
      </c>
    </row>
    <row r="131" spans="2:21" ht="12">
      <c r="B131" s="1" t="s">
        <v>122</v>
      </c>
      <c r="C131" s="1" t="s">
        <v>155</v>
      </c>
      <c r="D131" s="7" t="s">
        <v>60</v>
      </c>
      <c r="E131" s="11">
        <v>297</v>
      </c>
      <c r="F131" s="11">
        <v>525</v>
      </c>
      <c r="G131" s="11"/>
      <c r="H131" s="11"/>
      <c r="S131" s="11"/>
      <c r="T131" s="11"/>
      <c r="U131" s="8" t="s">
        <v>32</v>
      </c>
    </row>
    <row r="132" spans="2:21" ht="12">
      <c r="B132" s="1" t="s">
        <v>122</v>
      </c>
      <c r="C132" s="1" t="s">
        <v>156</v>
      </c>
      <c r="D132" s="7" t="s">
        <v>60</v>
      </c>
      <c r="E132" s="11">
        <v>393</v>
      </c>
      <c r="F132" s="11">
        <v>621</v>
      </c>
      <c r="G132" s="11"/>
      <c r="H132" s="11"/>
      <c r="S132" s="11">
        <v>495</v>
      </c>
      <c r="T132" s="11">
        <v>855</v>
      </c>
      <c r="U132" s="8" t="s">
        <v>32</v>
      </c>
    </row>
    <row r="133" spans="2:21" ht="12">
      <c r="B133" s="1" t="s">
        <v>122</v>
      </c>
      <c r="C133" s="13" t="s">
        <v>157</v>
      </c>
      <c r="D133" s="7" t="s">
        <v>60</v>
      </c>
      <c r="E133" s="11">
        <v>270</v>
      </c>
      <c r="F133" s="11">
        <v>498</v>
      </c>
      <c r="G133" s="11"/>
      <c r="H133" s="11"/>
      <c r="S133" s="11"/>
      <c r="T133" s="11"/>
      <c r="U133" s="8" t="s">
        <v>32</v>
      </c>
    </row>
    <row r="134" spans="2:21" ht="12">
      <c r="B134" s="1" t="s">
        <v>122</v>
      </c>
      <c r="C134" s="13" t="s">
        <v>158</v>
      </c>
      <c r="D134" s="7" t="s">
        <v>60</v>
      </c>
      <c r="E134" s="11">
        <v>398</v>
      </c>
      <c r="F134" s="11">
        <v>626</v>
      </c>
      <c r="G134" s="11"/>
      <c r="H134" s="11"/>
      <c r="S134" s="11">
        <v>515</v>
      </c>
      <c r="T134" s="11">
        <v>860</v>
      </c>
      <c r="U134" s="8" t="s">
        <v>32</v>
      </c>
    </row>
    <row r="135" spans="2:21" ht="12">
      <c r="B135" s="1" t="s">
        <v>122</v>
      </c>
      <c r="C135" s="1" t="s">
        <v>159</v>
      </c>
      <c r="D135" s="7" t="s">
        <v>60</v>
      </c>
      <c r="E135" s="11">
        <v>1026</v>
      </c>
      <c r="F135" s="11">
        <v>1212</v>
      </c>
      <c r="G135" s="11"/>
      <c r="H135" s="11"/>
      <c r="L135" s="11"/>
      <c r="M135" s="11"/>
      <c r="N135" s="11"/>
      <c r="S135" s="11"/>
      <c r="T135" s="11"/>
      <c r="U135" s="8" t="s">
        <v>32</v>
      </c>
    </row>
    <row r="136" spans="2:21" ht="12">
      <c r="B136" s="1" t="s">
        <v>122</v>
      </c>
      <c r="C136" s="13" t="s">
        <v>160</v>
      </c>
      <c r="D136" s="7" t="s">
        <v>60</v>
      </c>
      <c r="E136" s="11">
        <v>318</v>
      </c>
      <c r="F136" s="11">
        <v>546</v>
      </c>
      <c r="G136" s="11"/>
      <c r="H136" s="11"/>
      <c r="K136" s="11"/>
      <c r="S136" s="11"/>
      <c r="T136" s="11"/>
      <c r="U136" s="8" t="s">
        <v>32</v>
      </c>
    </row>
    <row r="137" spans="2:21" ht="12">
      <c r="B137" s="1" t="s">
        <v>122</v>
      </c>
      <c r="C137" s="13" t="s">
        <v>161</v>
      </c>
      <c r="D137" s="7" t="s">
        <v>60</v>
      </c>
      <c r="E137" s="11">
        <v>372</v>
      </c>
      <c r="F137" s="11">
        <v>744</v>
      </c>
      <c r="G137" s="11"/>
      <c r="H137" s="11"/>
      <c r="S137" s="11"/>
      <c r="T137" s="11"/>
      <c r="U137" s="8" t="s">
        <v>32</v>
      </c>
    </row>
    <row r="138" spans="2:21" ht="12">
      <c r="B138" s="1" t="s">
        <v>122</v>
      </c>
      <c r="C138" s="13" t="s">
        <v>162</v>
      </c>
      <c r="D138" s="7" t="s">
        <v>60</v>
      </c>
      <c r="E138" s="11">
        <v>513</v>
      </c>
      <c r="F138" s="11">
        <v>1026</v>
      </c>
      <c r="G138" s="11"/>
      <c r="H138" s="11"/>
      <c r="S138" s="11">
        <v>630</v>
      </c>
      <c r="T138" s="11">
        <v>1260</v>
      </c>
      <c r="U138" s="8" t="s">
        <v>32</v>
      </c>
    </row>
    <row r="139" spans="2:21" ht="12">
      <c r="B139" s="1" t="s">
        <v>122</v>
      </c>
      <c r="C139" s="13" t="s">
        <v>163</v>
      </c>
      <c r="D139" s="7" t="s">
        <v>60</v>
      </c>
      <c r="E139" s="11">
        <v>393</v>
      </c>
      <c r="F139" s="11">
        <v>621</v>
      </c>
      <c r="G139" s="11"/>
      <c r="H139" s="11"/>
      <c r="S139" s="11">
        <v>510</v>
      </c>
      <c r="T139" s="11">
        <v>855</v>
      </c>
      <c r="U139" s="8" t="s">
        <v>32</v>
      </c>
    </row>
    <row r="140" spans="2:21" ht="12">
      <c r="B140" s="1" t="s">
        <v>122</v>
      </c>
      <c r="C140" s="1" t="s">
        <v>164</v>
      </c>
      <c r="D140" s="7" t="s">
        <v>60</v>
      </c>
      <c r="E140" s="11">
        <v>723</v>
      </c>
      <c r="F140" s="11">
        <v>951</v>
      </c>
      <c r="G140" s="11"/>
      <c r="H140" s="11"/>
      <c r="S140" s="11"/>
      <c r="T140" s="11"/>
      <c r="U140" s="8" t="s">
        <v>32</v>
      </c>
    </row>
    <row r="141" spans="2:21" ht="12">
      <c r="B141" s="1" t="s">
        <v>122</v>
      </c>
      <c r="C141" s="13" t="s">
        <v>165</v>
      </c>
      <c r="D141" s="7" t="s">
        <v>60</v>
      </c>
      <c r="E141" s="11">
        <v>781</v>
      </c>
      <c r="F141" s="11">
        <v>1009</v>
      </c>
      <c r="G141" s="11"/>
      <c r="H141" s="11"/>
      <c r="S141" s="11"/>
      <c r="T141" s="11"/>
      <c r="U141" s="8" t="s">
        <v>32</v>
      </c>
    </row>
    <row r="142" spans="2:21" ht="12">
      <c r="B142" s="1" t="s">
        <v>122</v>
      </c>
      <c r="C142" s="1" t="s">
        <v>166</v>
      </c>
      <c r="D142" s="7" t="s">
        <v>60</v>
      </c>
      <c r="E142" s="11">
        <v>510</v>
      </c>
      <c r="F142" s="11">
        <v>696</v>
      </c>
      <c r="G142" s="11"/>
      <c r="H142" s="11"/>
      <c r="S142" s="11">
        <v>627</v>
      </c>
      <c r="T142" s="11">
        <v>930</v>
      </c>
      <c r="U142" s="8" t="s">
        <v>32</v>
      </c>
    </row>
    <row r="143" spans="2:21" ht="12">
      <c r="B143" s="1" t="s">
        <v>122</v>
      </c>
      <c r="C143" s="13" t="s">
        <v>167</v>
      </c>
      <c r="D143" s="7" t="s">
        <v>60</v>
      </c>
      <c r="E143" s="11">
        <v>348</v>
      </c>
      <c r="F143" s="11">
        <v>576</v>
      </c>
      <c r="G143" s="11"/>
      <c r="H143" s="11"/>
      <c r="S143" s="11"/>
      <c r="T143" s="11"/>
      <c r="U143" s="8" t="s">
        <v>32</v>
      </c>
    </row>
    <row r="144" spans="2:21" ht="12">
      <c r="B144" s="1" t="s">
        <v>122</v>
      </c>
      <c r="C144" s="1" t="s">
        <v>168</v>
      </c>
      <c r="D144" s="7" t="s">
        <v>60</v>
      </c>
      <c r="E144" s="11">
        <v>441</v>
      </c>
      <c r="F144" s="11">
        <v>669</v>
      </c>
      <c r="G144" s="11"/>
      <c r="H144" s="11"/>
      <c r="S144" s="11"/>
      <c r="T144" s="11"/>
      <c r="U144" s="8" t="s">
        <v>32</v>
      </c>
    </row>
    <row r="145" spans="2:21" ht="12">
      <c r="B145" s="1" t="s">
        <v>122</v>
      </c>
      <c r="C145" s="13" t="s">
        <v>169</v>
      </c>
      <c r="D145" s="7" t="s">
        <v>60</v>
      </c>
      <c r="E145" s="11">
        <v>330</v>
      </c>
      <c r="F145" s="11">
        <v>558</v>
      </c>
      <c r="G145" s="11"/>
      <c r="H145" s="11"/>
      <c r="S145" s="11"/>
      <c r="T145" s="11"/>
      <c r="U145" s="8" t="s">
        <v>32</v>
      </c>
    </row>
    <row r="146" spans="2:21" ht="12">
      <c r="B146" s="1" t="s">
        <v>122</v>
      </c>
      <c r="C146" s="13" t="s">
        <v>170</v>
      </c>
      <c r="D146" s="7" t="s">
        <v>60</v>
      </c>
      <c r="E146" s="11">
        <v>438</v>
      </c>
      <c r="F146" s="11">
        <v>666</v>
      </c>
      <c r="G146" s="11"/>
      <c r="H146" s="11"/>
      <c r="S146" s="11"/>
      <c r="T146" s="11"/>
      <c r="U146" s="8" t="s">
        <v>32</v>
      </c>
    </row>
    <row r="147" spans="2:21" ht="12">
      <c r="B147" s="1" t="s">
        <v>122</v>
      </c>
      <c r="C147" s="1" t="s">
        <v>171</v>
      </c>
      <c r="D147" s="7" t="s">
        <v>60</v>
      </c>
      <c r="E147" s="11">
        <v>310</v>
      </c>
      <c r="F147" s="11">
        <v>538</v>
      </c>
      <c r="G147" s="11"/>
      <c r="H147" s="11"/>
      <c r="S147" s="11"/>
      <c r="T147" s="11"/>
      <c r="U147" s="8" t="s">
        <v>32</v>
      </c>
    </row>
    <row r="148" spans="2:21" ht="12">
      <c r="B148" s="1" t="s">
        <v>122</v>
      </c>
      <c r="C148" s="13" t="s">
        <v>172</v>
      </c>
      <c r="D148" s="7" t="s">
        <v>60</v>
      </c>
      <c r="E148" s="11">
        <v>350</v>
      </c>
      <c r="F148" s="11">
        <v>578</v>
      </c>
      <c r="G148" s="11"/>
      <c r="H148" s="11"/>
      <c r="S148" s="11"/>
      <c r="T148" s="11"/>
      <c r="U148" s="8" t="s">
        <v>32</v>
      </c>
    </row>
    <row r="149" spans="2:21" ht="12">
      <c r="B149" s="1" t="s">
        <v>122</v>
      </c>
      <c r="C149" s="1" t="s">
        <v>173</v>
      </c>
      <c r="D149" s="7" t="s">
        <v>60</v>
      </c>
      <c r="E149" s="11">
        <v>322</v>
      </c>
      <c r="F149" s="11">
        <v>645</v>
      </c>
      <c r="G149" s="11"/>
      <c r="H149" s="11"/>
      <c r="S149" s="11"/>
      <c r="T149" s="11"/>
      <c r="U149" s="8" t="s">
        <v>32</v>
      </c>
    </row>
    <row r="150" spans="2:21" ht="12">
      <c r="B150" s="1" t="s">
        <v>122</v>
      </c>
      <c r="C150" s="1" t="s">
        <v>174</v>
      </c>
      <c r="D150" s="7" t="s">
        <v>60</v>
      </c>
      <c r="E150" s="11">
        <v>276</v>
      </c>
      <c r="F150" s="11">
        <v>504</v>
      </c>
      <c r="G150" s="11"/>
      <c r="H150" s="11"/>
      <c r="I150" s="11"/>
      <c r="J150" s="11"/>
      <c r="Q150" s="11"/>
      <c r="S150" s="11"/>
      <c r="T150" s="11"/>
      <c r="U150" s="8" t="s">
        <v>32</v>
      </c>
    </row>
    <row r="151" spans="2:21" ht="12">
      <c r="B151" s="1" t="s">
        <v>122</v>
      </c>
      <c r="C151" s="13" t="s">
        <v>175</v>
      </c>
      <c r="D151" s="7" t="s">
        <v>60</v>
      </c>
      <c r="E151" s="11">
        <v>363</v>
      </c>
      <c r="F151" s="11">
        <v>591</v>
      </c>
      <c r="G151" s="11"/>
      <c r="H151" s="11"/>
      <c r="S151" s="11"/>
      <c r="T151" s="11"/>
      <c r="U151" s="8" t="s">
        <v>32</v>
      </c>
    </row>
    <row r="152" spans="2:21" ht="12">
      <c r="B152" s="1" t="s">
        <v>122</v>
      </c>
      <c r="C152" s="1" t="s">
        <v>176</v>
      </c>
      <c r="D152" s="7" t="s">
        <v>60</v>
      </c>
      <c r="E152" s="11">
        <v>420</v>
      </c>
      <c r="F152" s="11">
        <v>648</v>
      </c>
      <c r="G152" s="11"/>
      <c r="H152" s="11"/>
      <c r="I152" s="11"/>
      <c r="J152" s="11"/>
      <c r="S152" s="11">
        <v>537</v>
      </c>
      <c r="T152" s="11">
        <v>882</v>
      </c>
      <c r="U152" s="8" t="s">
        <v>32</v>
      </c>
    </row>
    <row r="153" spans="2:21" ht="12">
      <c r="B153" s="1" t="s">
        <v>122</v>
      </c>
      <c r="C153" s="13" t="s">
        <v>177</v>
      </c>
      <c r="D153" s="7" t="s">
        <v>60</v>
      </c>
      <c r="E153" s="11">
        <v>349</v>
      </c>
      <c r="F153" s="11">
        <v>600</v>
      </c>
      <c r="S153" s="11"/>
      <c r="T153" s="11"/>
      <c r="U153" s="8" t="s">
        <v>32</v>
      </c>
    </row>
    <row r="154" spans="2:21" ht="12">
      <c r="B154" s="1" t="s">
        <v>122</v>
      </c>
      <c r="C154" s="1" t="s">
        <v>178</v>
      </c>
      <c r="D154" s="7" t="s">
        <v>60</v>
      </c>
      <c r="E154" s="11">
        <v>300</v>
      </c>
      <c r="F154" s="11">
        <v>600</v>
      </c>
      <c r="G154" s="11"/>
      <c r="H154" s="11"/>
      <c r="S154" s="11"/>
      <c r="T154" s="11"/>
      <c r="U154" s="8" t="s">
        <v>32</v>
      </c>
    </row>
    <row r="155" spans="2:21" ht="12">
      <c r="B155" s="1" t="s">
        <v>122</v>
      </c>
      <c r="C155" s="13" t="s">
        <v>179</v>
      </c>
      <c r="D155" s="7" t="s">
        <v>60</v>
      </c>
      <c r="E155" s="11">
        <v>405</v>
      </c>
      <c r="F155" s="11">
        <v>603</v>
      </c>
      <c r="G155" s="11"/>
      <c r="H155" s="11"/>
      <c r="S155" s="11"/>
      <c r="T155" s="11"/>
      <c r="U155" s="8" t="s">
        <v>32</v>
      </c>
    </row>
    <row r="156" spans="2:21" ht="12">
      <c r="B156" s="1" t="s">
        <v>122</v>
      </c>
      <c r="C156" s="13" t="s">
        <v>180</v>
      </c>
      <c r="D156" s="7" t="s">
        <v>60</v>
      </c>
      <c r="E156" s="11">
        <v>303</v>
      </c>
      <c r="F156" s="11">
        <v>531</v>
      </c>
      <c r="S156" s="11"/>
      <c r="T156" s="11"/>
      <c r="U156" s="8" t="s">
        <v>32</v>
      </c>
    </row>
    <row r="157" spans="2:21" ht="12">
      <c r="B157" s="1" t="s">
        <v>122</v>
      </c>
      <c r="C157" s="13" t="s">
        <v>181</v>
      </c>
      <c r="D157" s="7" t="s">
        <v>60</v>
      </c>
      <c r="E157" s="11">
        <v>357</v>
      </c>
      <c r="F157" s="11">
        <v>588</v>
      </c>
      <c r="S157" s="11"/>
      <c r="T157" s="11"/>
      <c r="U157" s="8" t="s">
        <v>32</v>
      </c>
    </row>
    <row r="158" spans="2:21" ht="12">
      <c r="B158" s="1" t="s">
        <v>122</v>
      </c>
      <c r="C158" s="13" t="s">
        <v>182</v>
      </c>
      <c r="D158" s="7" t="s">
        <v>60</v>
      </c>
      <c r="E158" s="11">
        <v>417</v>
      </c>
      <c r="F158" s="11">
        <v>645</v>
      </c>
      <c r="G158" s="11"/>
      <c r="H158" s="11"/>
      <c r="S158" s="11"/>
      <c r="T158" s="11"/>
      <c r="U158" s="8" t="s">
        <v>32</v>
      </c>
    </row>
    <row r="159" spans="2:21" ht="12">
      <c r="B159" s="1" t="s">
        <v>122</v>
      </c>
      <c r="C159" s="13" t="s">
        <v>183</v>
      </c>
      <c r="D159" s="7" t="s">
        <v>60</v>
      </c>
      <c r="E159" s="11">
        <v>330</v>
      </c>
      <c r="F159" s="11">
        <v>558</v>
      </c>
      <c r="G159" s="11"/>
      <c r="H159" s="11"/>
      <c r="K159" s="11"/>
      <c r="L159" s="11"/>
      <c r="M159" s="11"/>
      <c r="N159" s="11"/>
      <c r="S159" s="11"/>
      <c r="T159" s="11"/>
      <c r="U159" s="8" t="s">
        <v>32</v>
      </c>
    </row>
    <row r="160" spans="2:21" ht="12">
      <c r="B160" s="1" t="s">
        <v>122</v>
      </c>
      <c r="C160" s="13" t="s">
        <v>184</v>
      </c>
      <c r="D160" s="7" t="s">
        <v>60</v>
      </c>
      <c r="E160" s="11">
        <v>396</v>
      </c>
      <c r="F160" s="11">
        <v>624</v>
      </c>
      <c r="U160" s="8" t="s">
        <v>32</v>
      </c>
    </row>
    <row r="161" spans="2:21" ht="12">
      <c r="B161" s="1" t="s">
        <v>122</v>
      </c>
      <c r="C161" s="9" t="s">
        <v>185</v>
      </c>
      <c r="D161" s="10" t="s">
        <v>83</v>
      </c>
      <c r="E161" s="11">
        <v>1711.5</v>
      </c>
      <c r="F161" s="11">
        <v>4747.5</v>
      </c>
      <c r="G161" s="11">
        <v>1711.5</v>
      </c>
      <c r="H161" s="11">
        <v>4747.5</v>
      </c>
      <c r="I161" s="11"/>
      <c r="J161" s="11"/>
      <c r="K161" s="11">
        <v>3835.5</v>
      </c>
      <c r="L161" s="11">
        <v>11119.5</v>
      </c>
      <c r="M161" s="11">
        <v>3835.5</v>
      </c>
      <c r="N161" s="11">
        <v>11119.5</v>
      </c>
      <c r="Q161" s="11"/>
      <c r="U161" s="8" t="s">
        <v>32</v>
      </c>
    </row>
    <row r="162" spans="2:21" ht="12">
      <c r="B162" s="1" t="s">
        <v>122</v>
      </c>
      <c r="C162" s="9" t="s">
        <v>186</v>
      </c>
      <c r="D162" s="10" t="s">
        <v>83</v>
      </c>
      <c r="E162" s="11">
        <v>1323</v>
      </c>
      <c r="F162" s="11">
        <v>3612</v>
      </c>
      <c r="G162" s="11">
        <v>1323</v>
      </c>
      <c r="H162" s="11">
        <v>3612</v>
      </c>
      <c r="U162" s="8" t="s">
        <v>32</v>
      </c>
    </row>
    <row r="163" spans="1:21" ht="12">
      <c r="A163" s="1" t="s">
        <v>33</v>
      </c>
      <c r="B163" s="1" t="s">
        <v>187</v>
      </c>
      <c r="C163" s="9" t="s">
        <v>188</v>
      </c>
      <c r="D163" s="10" t="s">
        <v>36</v>
      </c>
      <c r="E163" s="11">
        <f>1360+180</f>
        <v>1540</v>
      </c>
      <c r="F163" s="11">
        <f>4080+180</f>
        <v>4260</v>
      </c>
      <c r="G163" s="11">
        <v>1680</v>
      </c>
      <c r="H163" s="11">
        <v>4680</v>
      </c>
      <c r="I163" s="11">
        <v>2180</v>
      </c>
      <c r="J163" s="11">
        <v>6900</v>
      </c>
      <c r="K163" s="11">
        <f>4380+180</f>
        <v>4560</v>
      </c>
      <c r="L163" s="11">
        <f>15640+180</f>
        <v>15820</v>
      </c>
      <c r="M163" s="11">
        <f>3680+180</f>
        <v>3860</v>
      </c>
      <c r="N163" s="11">
        <f>14660+180</f>
        <v>14840</v>
      </c>
      <c r="U163" s="8" t="s">
        <v>32</v>
      </c>
    </row>
    <row r="164" spans="2:21" ht="12">
      <c r="B164" s="1" t="s">
        <v>187</v>
      </c>
      <c r="C164" s="9" t="s">
        <v>189</v>
      </c>
      <c r="D164" s="10" t="s">
        <v>39</v>
      </c>
      <c r="E164" s="11">
        <f>1360+108</f>
        <v>1468</v>
      </c>
      <c r="F164" s="11">
        <f>4080+108</f>
        <v>4188</v>
      </c>
      <c r="G164" s="11">
        <v>1608</v>
      </c>
      <c r="H164" s="11">
        <v>4608</v>
      </c>
      <c r="I164" s="11">
        <v>2108</v>
      </c>
      <c r="J164" s="11">
        <v>6828</v>
      </c>
      <c r="K164" s="11">
        <f>4380+108</f>
        <v>4488</v>
      </c>
      <c r="L164" s="11">
        <f>15640+108</f>
        <v>15748</v>
      </c>
      <c r="M164" s="11">
        <f>3680+108</f>
        <v>3788</v>
      </c>
      <c r="N164" s="11">
        <f>14660+108</f>
        <v>14768</v>
      </c>
      <c r="U164" s="8" t="s">
        <v>32</v>
      </c>
    </row>
    <row r="165" spans="2:21" ht="12">
      <c r="B165" s="1" t="s">
        <v>187</v>
      </c>
      <c r="C165" s="9" t="s">
        <v>190</v>
      </c>
      <c r="D165" s="10" t="s">
        <v>45</v>
      </c>
      <c r="E165" s="11">
        <v>1140</v>
      </c>
      <c r="F165" s="11">
        <f>3120+100</f>
        <v>3220</v>
      </c>
      <c r="G165" s="11">
        <v>1240</v>
      </c>
      <c r="H165" s="11">
        <v>3520</v>
      </c>
      <c r="U165" s="8" t="s">
        <v>32</v>
      </c>
    </row>
    <row r="166" spans="2:21" ht="12">
      <c r="B166" s="1" t="s">
        <v>187</v>
      </c>
      <c r="C166" s="9" t="s">
        <v>191</v>
      </c>
      <c r="D166" s="10" t="s">
        <v>45</v>
      </c>
      <c r="E166" s="11">
        <v>1130</v>
      </c>
      <c r="F166" s="11">
        <v>3210</v>
      </c>
      <c r="G166" s="11">
        <v>1230</v>
      </c>
      <c r="H166" s="11">
        <v>3510</v>
      </c>
      <c r="U166" s="8" t="s">
        <v>32</v>
      </c>
    </row>
    <row r="167" spans="2:21" ht="12">
      <c r="B167" s="1" t="s">
        <v>187</v>
      </c>
      <c r="C167" s="9" t="s">
        <v>192</v>
      </c>
      <c r="D167" s="10" t="s">
        <v>45</v>
      </c>
      <c r="E167" s="11">
        <v>1140</v>
      </c>
      <c r="F167" s="11">
        <v>3220</v>
      </c>
      <c r="G167" s="11">
        <v>1240</v>
      </c>
      <c r="H167" s="11">
        <v>3520</v>
      </c>
      <c r="I167" s="11"/>
      <c r="J167" s="11"/>
      <c r="U167" s="8" t="s">
        <v>32</v>
      </c>
    </row>
    <row r="168" spans="2:21" ht="12">
      <c r="B168" s="1" t="s">
        <v>187</v>
      </c>
      <c r="C168" s="9" t="s">
        <v>193</v>
      </c>
      <c r="D168" s="10" t="s">
        <v>47</v>
      </c>
      <c r="E168" s="11">
        <v>1160</v>
      </c>
      <c r="F168" s="11">
        <v>3240</v>
      </c>
      <c r="G168" s="11">
        <v>1260</v>
      </c>
      <c r="H168" s="11">
        <v>3540</v>
      </c>
      <c r="U168" s="8" t="s">
        <v>32</v>
      </c>
    </row>
    <row r="169" spans="2:21" ht="12">
      <c r="B169" s="1" t="s">
        <v>187</v>
      </c>
      <c r="C169" s="9" t="s">
        <v>194</v>
      </c>
      <c r="D169" s="10" t="s">
        <v>47</v>
      </c>
      <c r="E169" s="11">
        <v>1170</v>
      </c>
      <c r="F169" s="11">
        <v>3250</v>
      </c>
      <c r="G169" s="11">
        <v>1270</v>
      </c>
      <c r="H169" s="11">
        <v>3550</v>
      </c>
      <c r="U169" s="8" t="s">
        <v>32</v>
      </c>
    </row>
    <row r="170" spans="2:21" ht="12">
      <c r="B170" s="1" t="s">
        <v>187</v>
      </c>
      <c r="C170" s="9" t="s">
        <v>195</v>
      </c>
      <c r="D170" s="10" t="s">
        <v>47</v>
      </c>
      <c r="E170" s="11">
        <v>1120</v>
      </c>
      <c r="F170" s="11">
        <v>3200</v>
      </c>
      <c r="G170" s="11">
        <v>1220</v>
      </c>
      <c r="H170" s="11">
        <v>3500</v>
      </c>
      <c r="I170" s="11">
        <v>2080</v>
      </c>
      <c r="J170" s="11">
        <v>6800</v>
      </c>
      <c r="U170" s="8" t="s">
        <v>32</v>
      </c>
    </row>
    <row r="171" spans="2:21" ht="12">
      <c r="B171" s="1" t="s">
        <v>187</v>
      </c>
      <c r="C171" s="9" t="s">
        <v>196</v>
      </c>
      <c r="D171" s="10" t="s">
        <v>58</v>
      </c>
      <c r="E171" s="11">
        <v>560</v>
      </c>
      <c r="F171" s="11">
        <v>1740</v>
      </c>
      <c r="U171" s="8" t="s">
        <v>32</v>
      </c>
    </row>
    <row r="172" spans="2:21" ht="12">
      <c r="B172" s="1" t="s">
        <v>187</v>
      </c>
      <c r="C172" s="9" t="s">
        <v>197</v>
      </c>
      <c r="D172" s="10" t="s">
        <v>58</v>
      </c>
      <c r="E172" s="11">
        <v>560</v>
      </c>
      <c r="F172" s="11">
        <v>1740</v>
      </c>
      <c r="U172" s="8" t="s">
        <v>32</v>
      </c>
    </row>
    <row r="173" spans="2:21" ht="12">
      <c r="B173" s="1" t="s">
        <v>187</v>
      </c>
      <c r="C173" s="9" t="s">
        <v>198</v>
      </c>
      <c r="D173" s="10" t="s">
        <v>58</v>
      </c>
      <c r="E173" s="11">
        <v>560</v>
      </c>
      <c r="F173" s="11">
        <v>1740</v>
      </c>
      <c r="U173" s="8" t="s">
        <v>32</v>
      </c>
    </row>
    <row r="174" spans="2:21" ht="12">
      <c r="B174" s="1" t="s">
        <v>187</v>
      </c>
      <c r="C174" s="9" t="s">
        <v>199</v>
      </c>
      <c r="D174" s="10" t="s">
        <v>58</v>
      </c>
      <c r="E174" s="11">
        <v>560</v>
      </c>
      <c r="F174" s="11">
        <v>1740</v>
      </c>
      <c r="G174" s="11"/>
      <c r="H174" s="11"/>
      <c r="I174" s="11"/>
      <c r="J174" s="11"/>
      <c r="U174" s="8" t="s">
        <v>32</v>
      </c>
    </row>
    <row r="175" spans="2:21" ht="12">
      <c r="B175" s="1" t="s">
        <v>187</v>
      </c>
      <c r="C175" s="9" t="s">
        <v>200</v>
      </c>
      <c r="D175" s="10" t="s">
        <v>58</v>
      </c>
      <c r="E175" s="11">
        <v>560</v>
      </c>
      <c r="F175" s="11">
        <v>1740</v>
      </c>
      <c r="U175" s="8" t="s">
        <v>32</v>
      </c>
    </row>
    <row r="176" spans="2:21" ht="12">
      <c r="B176" s="1" t="s">
        <v>187</v>
      </c>
      <c r="C176" s="9" t="s">
        <v>201</v>
      </c>
      <c r="D176" s="10" t="s">
        <v>58</v>
      </c>
      <c r="E176" s="11">
        <v>560</v>
      </c>
      <c r="F176" s="11">
        <v>1740</v>
      </c>
      <c r="U176" s="8" t="s">
        <v>32</v>
      </c>
    </row>
    <row r="177" spans="2:21" ht="12">
      <c r="B177" s="1" t="s">
        <v>187</v>
      </c>
      <c r="C177" s="9" t="s">
        <v>202</v>
      </c>
      <c r="D177" s="10" t="s">
        <v>58</v>
      </c>
      <c r="E177" s="11">
        <v>560</v>
      </c>
      <c r="F177" s="11">
        <v>1740</v>
      </c>
      <c r="G177" s="11"/>
      <c r="H177" s="11"/>
      <c r="U177" s="8" t="s">
        <v>32</v>
      </c>
    </row>
    <row r="178" spans="2:21" ht="12">
      <c r="B178" s="1" t="s">
        <v>187</v>
      </c>
      <c r="C178" s="9" t="s">
        <v>203</v>
      </c>
      <c r="D178" s="10" t="s">
        <v>58</v>
      </c>
      <c r="E178" s="11">
        <v>560</v>
      </c>
      <c r="F178" s="11">
        <v>1740</v>
      </c>
      <c r="U178" s="8" t="s">
        <v>32</v>
      </c>
    </row>
    <row r="179" spans="2:21" ht="12">
      <c r="B179" s="1" t="s">
        <v>187</v>
      </c>
      <c r="C179" s="9" t="s">
        <v>204</v>
      </c>
      <c r="D179" s="10" t="s">
        <v>58</v>
      </c>
      <c r="E179" s="11">
        <v>560</v>
      </c>
      <c r="F179" s="11">
        <v>1740</v>
      </c>
      <c r="U179" s="8" t="s">
        <v>32</v>
      </c>
    </row>
    <row r="180" spans="2:21" ht="12">
      <c r="B180" s="1" t="s">
        <v>187</v>
      </c>
      <c r="C180" s="9" t="s">
        <v>205</v>
      </c>
      <c r="D180" s="10" t="s">
        <v>58</v>
      </c>
      <c r="E180" s="11">
        <v>560</v>
      </c>
      <c r="F180" s="11">
        <v>1740</v>
      </c>
      <c r="U180" s="8" t="s">
        <v>32</v>
      </c>
    </row>
    <row r="181" spans="2:21" ht="12">
      <c r="B181" s="1" t="s">
        <v>187</v>
      </c>
      <c r="C181" s="9" t="s">
        <v>206</v>
      </c>
      <c r="D181" s="10" t="s">
        <v>58</v>
      </c>
      <c r="E181" s="11">
        <v>560</v>
      </c>
      <c r="F181" s="11">
        <v>1740</v>
      </c>
      <c r="U181" s="8" t="s">
        <v>32</v>
      </c>
    </row>
    <row r="182" spans="2:21" ht="12">
      <c r="B182" s="1" t="s">
        <v>187</v>
      </c>
      <c r="C182" s="9" t="s">
        <v>207</v>
      </c>
      <c r="D182" s="10" t="s">
        <v>58</v>
      </c>
      <c r="E182" s="11">
        <v>560</v>
      </c>
      <c r="F182" s="11">
        <v>1740</v>
      </c>
      <c r="U182" s="8" t="s">
        <v>32</v>
      </c>
    </row>
    <row r="183" spans="2:21" ht="12">
      <c r="B183" s="1" t="s">
        <v>187</v>
      </c>
      <c r="C183" s="9" t="s">
        <v>208</v>
      </c>
      <c r="D183" s="10" t="s">
        <v>58</v>
      </c>
      <c r="E183" s="11">
        <v>740</v>
      </c>
      <c r="F183" s="11">
        <f>1740+180</f>
        <v>1920</v>
      </c>
      <c r="U183" s="8" t="s">
        <v>32</v>
      </c>
    </row>
    <row r="184" spans="2:21" ht="12">
      <c r="B184" s="1" t="s">
        <v>187</v>
      </c>
      <c r="C184" s="9" t="s">
        <v>209</v>
      </c>
      <c r="D184" s="10" t="s">
        <v>58</v>
      </c>
      <c r="E184" s="11">
        <v>560</v>
      </c>
      <c r="F184" s="11">
        <v>1740</v>
      </c>
      <c r="G184" s="11"/>
      <c r="H184" s="11"/>
      <c r="U184" s="8" t="s">
        <v>32</v>
      </c>
    </row>
    <row r="185" spans="2:21" ht="12">
      <c r="B185" s="14" t="s">
        <v>187</v>
      </c>
      <c r="C185" s="15" t="s">
        <v>210</v>
      </c>
      <c r="D185" s="16" t="s">
        <v>60</v>
      </c>
      <c r="E185" s="17">
        <v>176</v>
      </c>
      <c r="F185" s="17">
        <v>960</v>
      </c>
      <c r="G185" s="17"/>
      <c r="H185" s="17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8" t="s">
        <v>32</v>
      </c>
    </row>
    <row r="186" spans="2:21" ht="12">
      <c r="B186" s="14" t="s">
        <v>187</v>
      </c>
      <c r="C186" s="15" t="s">
        <v>211</v>
      </c>
      <c r="D186" s="16" t="s">
        <v>60</v>
      </c>
      <c r="E186" s="17">
        <v>176</v>
      </c>
      <c r="F186" s="17">
        <v>960</v>
      </c>
      <c r="G186" s="17"/>
      <c r="H186" s="1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8" t="s">
        <v>32</v>
      </c>
    </row>
    <row r="187" spans="2:21" ht="12">
      <c r="B187" s="14" t="s">
        <v>187</v>
      </c>
      <c r="C187" s="15" t="s">
        <v>212</v>
      </c>
      <c r="D187" s="16" t="s">
        <v>60</v>
      </c>
      <c r="E187" s="17">
        <v>176</v>
      </c>
      <c r="F187" s="17">
        <v>960</v>
      </c>
      <c r="G187" s="17"/>
      <c r="H187" s="1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8" t="s">
        <v>32</v>
      </c>
    </row>
    <row r="188" spans="2:21" ht="12">
      <c r="B188" s="14" t="s">
        <v>187</v>
      </c>
      <c r="C188" s="15" t="s">
        <v>213</v>
      </c>
      <c r="D188" s="16" t="s">
        <v>60</v>
      </c>
      <c r="E188" s="17">
        <v>176</v>
      </c>
      <c r="F188" s="17">
        <v>960</v>
      </c>
      <c r="G188" s="17"/>
      <c r="H188" s="17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8" t="s">
        <v>32</v>
      </c>
    </row>
    <row r="189" spans="2:21" ht="12">
      <c r="B189" s="14" t="s">
        <v>187</v>
      </c>
      <c r="C189" s="15" t="s">
        <v>214</v>
      </c>
      <c r="D189" s="16" t="s">
        <v>60</v>
      </c>
      <c r="E189" s="17">
        <v>176</v>
      </c>
      <c r="F189" s="17">
        <v>960</v>
      </c>
      <c r="G189" s="17"/>
      <c r="H189" s="17"/>
      <c r="I189" s="17"/>
      <c r="J189" s="4"/>
      <c r="K189" s="4"/>
      <c r="L189" s="4"/>
      <c r="M189" s="4"/>
      <c r="N189" s="4"/>
      <c r="O189" s="4"/>
      <c r="P189" s="4"/>
      <c r="Q189" s="17"/>
      <c r="R189" s="4"/>
      <c r="S189" s="4"/>
      <c r="T189" s="4"/>
      <c r="U189" s="8" t="s">
        <v>32</v>
      </c>
    </row>
    <row r="190" spans="2:21" ht="12">
      <c r="B190" s="14" t="s">
        <v>187</v>
      </c>
      <c r="C190" s="15" t="s">
        <v>215</v>
      </c>
      <c r="D190" s="16" t="s">
        <v>60</v>
      </c>
      <c r="E190" s="17">
        <v>176</v>
      </c>
      <c r="F190" s="17">
        <v>960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8" t="s">
        <v>32</v>
      </c>
    </row>
    <row r="191" spans="2:21" ht="12">
      <c r="B191" s="14" t="s">
        <v>187</v>
      </c>
      <c r="C191" s="15" t="s">
        <v>216</v>
      </c>
      <c r="D191" s="16" t="s">
        <v>60</v>
      </c>
      <c r="E191" s="17">
        <v>176</v>
      </c>
      <c r="F191" s="17">
        <v>960</v>
      </c>
      <c r="G191" s="17"/>
      <c r="H191" s="17"/>
      <c r="I191" s="4"/>
      <c r="J191" s="4"/>
      <c r="K191" s="4"/>
      <c r="L191" s="4"/>
      <c r="M191" s="4"/>
      <c r="N191" s="4"/>
      <c r="O191" s="4"/>
      <c r="P191" s="4"/>
      <c r="Q191" s="17"/>
      <c r="R191" s="17"/>
      <c r="S191" s="4"/>
      <c r="T191" s="4"/>
      <c r="U191" s="8" t="s">
        <v>32</v>
      </c>
    </row>
    <row r="192" spans="2:21" ht="12">
      <c r="B192" s="14" t="s">
        <v>187</v>
      </c>
      <c r="C192" s="15" t="s">
        <v>217</v>
      </c>
      <c r="D192" s="16" t="s">
        <v>60</v>
      </c>
      <c r="E192" s="17">
        <v>176</v>
      </c>
      <c r="F192" s="17">
        <v>960</v>
      </c>
      <c r="G192" s="17"/>
      <c r="H192" s="17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8" t="s">
        <v>32</v>
      </c>
    </row>
    <row r="193" spans="2:21" ht="12">
      <c r="B193" s="14" t="s">
        <v>187</v>
      </c>
      <c r="C193" s="15" t="s">
        <v>218</v>
      </c>
      <c r="D193" s="16" t="s">
        <v>60</v>
      </c>
      <c r="E193" s="17">
        <v>176</v>
      </c>
      <c r="F193" s="17">
        <v>960</v>
      </c>
      <c r="G193" s="17"/>
      <c r="H193" s="1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8" t="s">
        <v>32</v>
      </c>
    </row>
    <row r="194" spans="2:21" ht="12">
      <c r="B194" s="14" t="s">
        <v>187</v>
      </c>
      <c r="C194" s="15" t="s">
        <v>219</v>
      </c>
      <c r="D194" s="16" t="s">
        <v>60</v>
      </c>
      <c r="E194" s="17">
        <v>176</v>
      </c>
      <c r="F194" s="17">
        <v>960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8" t="s">
        <v>32</v>
      </c>
    </row>
    <row r="195" spans="2:21" ht="12">
      <c r="B195" s="14" t="s">
        <v>187</v>
      </c>
      <c r="C195" s="15" t="s">
        <v>220</v>
      </c>
      <c r="D195" s="16" t="s">
        <v>60</v>
      </c>
      <c r="E195" s="17">
        <v>176</v>
      </c>
      <c r="F195" s="17">
        <v>960</v>
      </c>
      <c r="G195" s="17"/>
      <c r="H195" s="17"/>
      <c r="I195" s="17"/>
      <c r="J195" s="17"/>
      <c r="K195" s="17"/>
      <c r="L195" s="17"/>
      <c r="M195" s="17"/>
      <c r="N195" s="17"/>
      <c r="O195" s="4"/>
      <c r="P195" s="4"/>
      <c r="Q195" s="4"/>
      <c r="R195" s="4"/>
      <c r="S195" s="4"/>
      <c r="T195" s="4"/>
      <c r="U195" s="8" t="s">
        <v>32</v>
      </c>
    </row>
    <row r="196" spans="2:21" ht="12">
      <c r="B196" s="14" t="s">
        <v>187</v>
      </c>
      <c r="C196" s="15" t="s">
        <v>221</v>
      </c>
      <c r="D196" s="16" t="s">
        <v>60</v>
      </c>
      <c r="E196" s="17">
        <v>176</v>
      </c>
      <c r="F196" s="17">
        <v>960</v>
      </c>
      <c r="G196" s="17"/>
      <c r="H196" s="1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8" t="s">
        <v>32</v>
      </c>
    </row>
    <row r="197" spans="2:21" ht="12">
      <c r="B197" s="14" t="s">
        <v>187</v>
      </c>
      <c r="C197" s="15" t="s">
        <v>222</v>
      </c>
      <c r="D197" s="16" t="s">
        <v>60</v>
      </c>
      <c r="E197" s="17">
        <v>176</v>
      </c>
      <c r="F197" s="17">
        <v>960</v>
      </c>
      <c r="G197" s="17"/>
      <c r="H197" s="4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8" t="s">
        <v>32</v>
      </c>
    </row>
    <row r="198" spans="2:21" ht="12">
      <c r="B198" s="14" t="s">
        <v>187</v>
      </c>
      <c r="C198" s="15" t="s">
        <v>223</v>
      </c>
      <c r="D198" s="16" t="s">
        <v>60</v>
      </c>
      <c r="E198" s="17">
        <v>176</v>
      </c>
      <c r="F198" s="17">
        <v>960</v>
      </c>
      <c r="G198" s="4"/>
      <c r="H198" s="1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8" t="s">
        <v>32</v>
      </c>
    </row>
    <row r="199" spans="1:21" ht="12">
      <c r="A199" s="1" t="s">
        <v>33</v>
      </c>
      <c r="B199" s="1" t="s">
        <v>224</v>
      </c>
      <c r="C199" s="9" t="s">
        <v>225</v>
      </c>
      <c r="D199" s="10" t="s">
        <v>36</v>
      </c>
      <c r="E199" s="11">
        <v>1834</v>
      </c>
      <c r="F199" s="11">
        <v>5034</v>
      </c>
      <c r="G199" s="11">
        <v>1840</v>
      </c>
      <c r="H199" s="11">
        <v>5040</v>
      </c>
      <c r="I199" s="11"/>
      <c r="J199" s="9" t="s">
        <v>226</v>
      </c>
      <c r="K199" s="11"/>
      <c r="L199" s="9" t="s">
        <v>226</v>
      </c>
      <c r="M199" s="9" t="s">
        <v>226</v>
      </c>
      <c r="N199" s="9" t="s">
        <v>226</v>
      </c>
      <c r="Q199" s="11">
        <v>2560</v>
      </c>
      <c r="R199" s="11">
        <v>10310</v>
      </c>
      <c r="U199" s="8" t="s">
        <v>32</v>
      </c>
    </row>
    <row r="200" spans="2:21" ht="12">
      <c r="B200" s="1" t="s">
        <v>224</v>
      </c>
      <c r="C200" s="9" t="s">
        <v>227</v>
      </c>
      <c r="D200" s="10" t="s">
        <v>41</v>
      </c>
      <c r="E200" s="11">
        <v>1666</v>
      </c>
      <c r="F200" s="11">
        <v>4138</v>
      </c>
      <c r="G200" s="11">
        <v>1666</v>
      </c>
      <c r="H200" s="11">
        <v>4138</v>
      </c>
      <c r="I200" s="11"/>
      <c r="U200" s="8" t="s">
        <v>32</v>
      </c>
    </row>
    <row r="201" spans="2:21" ht="12">
      <c r="B201" s="1" t="s">
        <v>224</v>
      </c>
      <c r="C201" s="9" t="s">
        <v>228</v>
      </c>
      <c r="D201" s="10" t="s">
        <v>41</v>
      </c>
      <c r="E201" s="11">
        <v>1324</v>
      </c>
      <c r="F201" s="11">
        <v>2974</v>
      </c>
      <c r="G201" s="11">
        <v>1314</v>
      </c>
      <c r="H201" s="11">
        <v>2964</v>
      </c>
      <c r="U201" s="8" t="s">
        <v>32</v>
      </c>
    </row>
    <row r="202" spans="2:21" ht="12">
      <c r="B202" s="1" t="s">
        <v>224</v>
      </c>
      <c r="C202" s="9" t="s">
        <v>229</v>
      </c>
      <c r="D202" s="10" t="s">
        <v>41</v>
      </c>
      <c r="E202" s="11">
        <v>1478</v>
      </c>
      <c r="F202" s="11">
        <v>2828</v>
      </c>
      <c r="G202" s="11">
        <v>1442</v>
      </c>
      <c r="H202" s="11">
        <v>2792</v>
      </c>
      <c r="I202" s="11"/>
      <c r="U202" s="8" t="s">
        <v>32</v>
      </c>
    </row>
    <row r="203" spans="2:21" ht="12">
      <c r="B203" s="1" t="s">
        <v>224</v>
      </c>
      <c r="C203" s="9" t="s">
        <v>230</v>
      </c>
      <c r="D203" s="10" t="s">
        <v>41</v>
      </c>
      <c r="E203" s="11">
        <v>1414</v>
      </c>
      <c r="F203" s="11">
        <v>2554</v>
      </c>
      <c r="G203" s="11">
        <v>1414</v>
      </c>
      <c r="H203" s="11">
        <v>2764</v>
      </c>
      <c r="U203" s="8" t="s">
        <v>32</v>
      </c>
    </row>
    <row r="204" spans="2:21" ht="12">
      <c r="B204" s="1" t="s">
        <v>224</v>
      </c>
      <c r="C204" s="9" t="s">
        <v>231</v>
      </c>
      <c r="D204" s="10" t="s">
        <v>41</v>
      </c>
      <c r="E204" s="11">
        <v>1508</v>
      </c>
      <c r="F204" s="11">
        <v>2858</v>
      </c>
      <c r="G204" s="11">
        <v>1274</v>
      </c>
      <c r="H204" s="11">
        <v>2624</v>
      </c>
      <c r="I204" s="11"/>
      <c r="U204" s="8" t="s">
        <v>32</v>
      </c>
    </row>
    <row r="205" spans="2:21" ht="12">
      <c r="B205" s="1" t="s">
        <v>224</v>
      </c>
      <c r="C205" s="9" t="s">
        <v>232</v>
      </c>
      <c r="D205" s="10" t="s">
        <v>41</v>
      </c>
      <c r="E205" s="11">
        <v>1647</v>
      </c>
      <c r="F205" s="11">
        <v>2592</v>
      </c>
      <c r="G205" s="11">
        <v>1602</v>
      </c>
      <c r="H205" s="11">
        <v>2547</v>
      </c>
      <c r="U205" s="8" t="s">
        <v>32</v>
      </c>
    </row>
    <row r="206" spans="2:21" ht="12">
      <c r="B206" s="1" t="s">
        <v>224</v>
      </c>
      <c r="C206" s="9" t="s">
        <v>233</v>
      </c>
      <c r="D206" s="10" t="s">
        <v>47</v>
      </c>
      <c r="E206" s="11">
        <v>1320</v>
      </c>
      <c r="F206" s="11">
        <v>3240</v>
      </c>
      <c r="G206" s="11">
        <v>1320</v>
      </c>
      <c r="H206" s="11">
        <v>3240</v>
      </c>
      <c r="U206" s="8" t="s">
        <v>32</v>
      </c>
    </row>
    <row r="207" spans="2:21" ht="12">
      <c r="B207" s="1" t="s">
        <v>224</v>
      </c>
      <c r="C207" s="9" t="s">
        <v>234</v>
      </c>
      <c r="D207" s="10" t="s">
        <v>47</v>
      </c>
      <c r="E207" s="11">
        <v>1372</v>
      </c>
      <c r="F207" s="11">
        <v>2930</v>
      </c>
      <c r="G207" s="11">
        <v>1392</v>
      </c>
      <c r="H207" s="11">
        <v>2950</v>
      </c>
      <c r="U207" s="8" t="s">
        <v>32</v>
      </c>
    </row>
    <row r="208" spans="2:21" ht="12">
      <c r="B208" s="1" t="s">
        <v>224</v>
      </c>
      <c r="C208" s="9" t="s">
        <v>235</v>
      </c>
      <c r="D208" s="10" t="s">
        <v>47</v>
      </c>
      <c r="E208" s="11">
        <v>1484</v>
      </c>
      <c r="F208" s="11">
        <v>2924</v>
      </c>
      <c r="G208" s="11">
        <v>1484</v>
      </c>
      <c r="H208" s="11">
        <v>2924</v>
      </c>
      <c r="U208" s="8" t="s">
        <v>32</v>
      </c>
    </row>
    <row r="209" spans="2:21" ht="12">
      <c r="B209" s="1" t="s">
        <v>224</v>
      </c>
      <c r="C209" s="9" t="s">
        <v>236</v>
      </c>
      <c r="D209" s="10" t="s">
        <v>47</v>
      </c>
      <c r="E209" s="11">
        <v>1390</v>
      </c>
      <c r="F209" s="11">
        <v>2830</v>
      </c>
      <c r="G209" s="11">
        <v>1390</v>
      </c>
      <c r="H209" s="11">
        <v>2830</v>
      </c>
      <c r="I209" s="11"/>
      <c r="U209" s="8" t="s">
        <v>32</v>
      </c>
    </row>
    <row r="210" spans="2:21" ht="12">
      <c r="B210" s="1" t="s">
        <v>224</v>
      </c>
      <c r="C210" s="9" t="s">
        <v>237</v>
      </c>
      <c r="D210" s="10" t="s">
        <v>47</v>
      </c>
      <c r="E210" s="11">
        <v>1354</v>
      </c>
      <c r="F210" s="11">
        <v>2876</v>
      </c>
      <c r="G210" s="11">
        <v>1372</v>
      </c>
      <c r="H210" s="11">
        <v>2528</v>
      </c>
      <c r="I210" s="11"/>
      <c r="U210" s="8" t="s">
        <v>32</v>
      </c>
    </row>
    <row r="211" spans="2:21" ht="12">
      <c r="B211" s="1" t="s">
        <v>224</v>
      </c>
      <c r="C211" s="9" t="s">
        <v>238</v>
      </c>
      <c r="D211" s="10" t="s">
        <v>47</v>
      </c>
      <c r="E211" s="11">
        <v>1396</v>
      </c>
      <c r="F211" s="11">
        <v>2746</v>
      </c>
      <c r="G211" s="11">
        <v>1396</v>
      </c>
      <c r="H211" s="11">
        <v>2476</v>
      </c>
      <c r="I211" s="11"/>
      <c r="U211" s="8" t="s">
        <v>32</v>
      </c>
    </row>
    <row r="212" spans="2:21" ht="12">
      <c r="B212" s="1" t="s">
        <v>224</v>
      </c>
      <c r="C212" s="9" t="s">
        <v>239</v>
      </c>
      <c r="D212" s="10" t="s">
        <v>58</v>
      </c>
      <c r="E212" s="11">
        <v>980</v>
      </c>
      <c r="F212" s="11">
        <v>2180</v>
      </c>
      <c r="K212" s="11"/>
      <c r="L212" s="11"/>
      <c r="M212" s="11"/>
      <c r="N212" s="11"/>
      <c r="U212" s="8" t="s">
        <v>32</v>
      </c>
    </row>
    <row r="213" spans="2:21" ht="12">
      <c r="B213" s="1" t="s">
        <v>224</v>
      </c>
      <c r="C213" s="9" t="s">
        <v>240</v>
      </c>
      <c r="D213" s="10" t="s">
        <v>58</v>
      </c>
      <c r="E213" s="11">
        <v>740</v>
      </c>
      <c r="F213" s="11">
        <v>1844</v>
      </c>
      <c r="U213" s="8" t="s">
        <v>32</v>
      </c>
    </row>
    <row r="214" spans="2:21" ht="12">
      <c r="B214" s="1" t="s">
        <v>224</v>
      </c>
      <c r="C214" s="9" t="s">
        <v>241</v>
      </c>
      <c r="D214" s="10" t="s">
        <v>58</v>
      </c>
      <c r="E214" s="11">
        <v>740</v>
      </c>
      <c r="F214" s="11">
        <v>1940</v>
      </c>
      <c r="I214" s="11"/>
      <c r="J214" s="11"/>
      <c r="U214" s="8" t="s">
        <v>32</v>
      </c>
    </row>
    <row r="215" spans="2:21" ht="12">
      <c r="B215" s="1" t="s">
        <v>224</v>
      </c>
      <c r="C215" s="9" t="s">
        <v>242</v>
      </c>
      <c r="D215" s="10" t="s">
        <v>58</v>
      </c>
      <c r="E215" s="11">
        <v>750</v>
      </c>
      <c r="F215" s="11">
        <v>1780</v>
      </c>
      <c r="U215" s="8" t="s">
        <v>32</v>
      </c>
    </row>
    <row r="216" spans="2:21" ht="12">
      <c r="B216" s="1" t="s">
        <v>224</v>
      </c>
      <c r="C216" s="1" t="s">
        <v>243</v>
      </c>
      <c r="D216" s="7" t="s">
        <v>60</v>
      </c>
      <c r="E216" s="6">
        <v>240</v>
      </c>
      <c r="F216" s="6">
        <v>480</v>
      </c>
      <c r="U216" s="8" t="s">
        <v>32</v>
      </c>
    </row>
    <row r="217" spans="2:21" ht="12">
      <c r="B217" s="1" t="s">
        <v>224</v>
      </c>
      <c r="C217" s="9" t="s">
        <v>244</v>
      </c>
      <c r="D217" s="10" t="s">
        <v>83</v>
      </c>
      <c r="I217" s="11">
        <v>3510</v>
      </c>
      <c r="J217" s="11">
        <v>7710</v>
      </c>
      <c r="K217" s="11"/>
      <c r="L217" s="11"/>
      <c r="M217" s="11"/>
      <c r="N217" s="11"/>
      <c r="U217" s="8" t="s">
        <v>32</v>
      </c>
    </row>
    <row r="218" spans="2:21" ht="12">
      <c r="B218" s="1" t="s">
        <v>224</v>
      </c>
      <c r="C218" s="9" t="s">
        <v>245</v>
      </c>
      <c r="D218" s="10" t="s">
        <v>83</v>
      </c>
      <c r="K218" s="11">
        <v>4664</v>
      </c>
      <c r="L218" s="11">
        <v>12464</v>
      </c>
      <c r="M218" s="11">
        <v>3647</v>
      </c>
      <c r="N218" s="11">
        <v>8247</v>
      </c>
      <c r="U218" s="8" t="s">
        <v>32</v>
      </c>
    </row>
    <row r="219" spans="1:21" ht="12">
      <c r="A219" s="1" t="s">
        <v>33</v>
      </c>
      <c r="B219" s="1" t="s">
        <v>246</v>
      </c>
      <c r="C219" s="1" t="s">
        <v>247</v>
      </c>
      <c r="D219" s="7" t="s">
        <v>36</v>
      </c>
      <c r="E219" s="6">
        <v>1906</v>
      </c>
      <c r="F219" s="6">
        <v>5292</v>
      </c>
      <c r="G219" s="6">
        <v>2773</v>
      </c>
      <c r="H219" s="6">
        <v>4789</v>
      </c>
      <c r="U219" s="8" t="s">
        <v>32</v>
      </c>
    </row>
    <row r="220" spans="2:21" ht="12">
      <c r="B220" s="1" t="s">
        <v>246</v>
      </c>
      <c r="C220" s="1" t="s">
        <v>248</v>
      </c>
      <c r="D220" s="7" t="s">
        <v>41</v>
      </c>
      <c r="E220" s="6">
        <v>1779</v>
      </c>
      <c r="F220" s="6">
        <v>3545</v>
      </c>
      <c r="G220" s="6">
        <v>1728</v>
      </c>
      <c r="H220" s="6">
        <v>2040</v>
      </c>
      <c r="U220" s="8" t="s">
        <v>32</v>
      </c>
    </row>
    <row r="221" spans="2:21" ht="12">
      <c r="B221" s="1" t="s">
        <v>246</v>
      </c>
      <c r="C221" s="1" t="s">
        <v>249</v>
      </c>
      <c r="D221" s="7" t="s">
        <v>41</v>
      </c>
      <c r="E221" s="6">
        <v>2016</v>
      </c>
      <c r="F221" s="6">
        <v>5402</v>
      </c>
      <c r="G221" s="6">
        <v>2836</v>
      </c>
      <c r="H221" s="6">
        <v>4852</v>
      </c>
      <c r="U221" s="8" t="s">
        <v>32</v>
      </c>
    </row>
    <row r="222" spans="2:21" ht="12">
      <c r="B222" s="1" t="s">
        <v>246</v>
      </c>
      <c r="C222" s="1" t="s">
        <v>250</v>
      </c>
      <c r="D222" s="7" t="s">
        <v>45</v>
      </c>
      <c r="E222" s="6">
        <v>1902</v>
      </c>
      <c r="F222" s="6">
        <v>3370</v>
      </c>
      <c r="G222" s="6">
        <v>2064</v>
      </c>
      <c r="H222" s="6">
        <v>2064</v>
      </c>
      <c r="U222" s="8" t="s">
        <v>32</v>
      </c>
    </row>
    <row r="223" spans="2:21" ht="12">
      <c r="B223" s="1" t="s">
        <v>246</v>
      </c>
      <c r="C223" s="1" t="s">
        <v>251</v>
      </c>
      <c r="D223" s="18" t="s">
        <v>47</v>
      </c>
      <c r="E223" s="6">
        <v>1805</v>
      </c>
      <c r="F223" s="6">
        <v>3273</v>
      </c>
      <c r="G223" s="6">
        <v>2016</v>
      </c>
      <c r="H223" s="6">
        <v>2016</v>
      </c>
      <c r="U223" s="8" t="s">
        <v>32</v>
      </c>
    </row>
    <row r="224" spans="2:21" ht="12">
      <c r="B224" s="1" t="s">
        <v>246</v>
      </c>
      <c r="C224" s="1" t="s">
        <v>252</v>
      </c>
      <c r="D224" s="18" t="s">
        <v>47</v>
      </c>
      <c r="E224" s="6">
        <v>1869</v>
      </c>
      <c r="F224" s="6">
        <v>3337</v>
      </c>
      <c r="G224" s="6">
        <v>1944</v>
      </c>
      <c r="H224" s="6">
        <v>1944</v>
      </c>
      <c r="U224" s="8" t="s">
        <v>32</v>
      </c>
    </row>
    <row r="225" spans="2:21" ht="12">
      <c r="B225" s="1" t="s">
        <v>246</v>
      </c>
      <c r="C225" s="1" t="s">
        <v>253</v>
      </c>
      <c r="D225" s="18" t="s">
        <v>47</v>
      </c>
      <c r="E225" s="6">
        <v>1830</v>
      </c>
      <c r="F225" s="6">
        <v>3230</v>
      </c>
      <c r="G225" s="6">
        <v>2244</v>
      </c>
      <c r="H225" s="6">
        <v>2244</v>
      </c>
      <c r="I225" s="6">
        <v>3590</v>
      </c>
      <c r="J225" s="6">
        <v>6220</v>
      </c>
      <c r="K225" s="6">
        <v>6836</v>
      </c>
      <c r="L225" s="6">
        <v>13574</v>
      </c>
      <c r="M225" s="6">
        <v>5906</v>
      </c>
      <c r="N225" s="6">
        <v>13156</v>
      </c>
      <c r="S225" s="6">
        <f>(4872+1956+2738)/3</f>
        <v>3188.6666666666665</v>
      </c>
      <c r="T225" s="6">
        <f>(9592+5402+6370)/3</f>
        <v>7121.333333333333</v>
      </c>
      <c r="U225" s="8" t="s">
        <v>32</v>
      </c>
    </row>
    <row r="226" spans="2:21" ht="12">
      <c r="B226" s="1" t="s">
        <v>246</v>
      </c>
      <c r="C226" s="1" t="s">
        <v>254</v>
      </c>
      <c r="D226" s="7" t="s">
        <v>47</v>
      </c>
      <c r="E226" s="6">
        <v>1880</v>
      </c>
      <c r="F226" s="6">
        <v>5160</v>
      </c>
      <c r="G226" s="6">
        <v>2616</v>
      </c>
      <c r="H226" s="6">
        <v>4632</v>
      </c>
      <c r="U226" s="8" t="s">
        <v>32</v>
      </c>
    </row>
    <row r="227" spans="2:21" ht="12">
      <c r="B227" s="1" t="s">
        <v>246</v>
      </c>
      <c r="C227" s="1" t="s">
        <v>255</v>
      </c>
      <c r="D227" s="18" t="s">
        <v>47</v>
      </c>
      <c r="E227" s="6">
        <v>2110</v>
      </c>
      <c r="F227" s="6">
        <v>3578</v>
      </c>
      <c r="G227" s="6">
        <v>1728</v>
      </c>
      <c r="H227" s="6">
        <v>1824</v>
      </c>
      <c r="U227" s="8" t="s">
        <v>32</v>
      </c>
    </row>
    <row r="228" spans="2:21" ht="12">
      <c r="B228" s="1" t="s">
        <v>246</v>
      </c>
      <c r="C228" s="1" t="s">
        <v>256</v>
      </c>
      <c r="D228" s="18" t="s">
        <v>47</v>
      </c>
      <c r="E228" s="6">
        <v>1896</v>
      </c>
      <c r="F228" s="6">
        <v>3364</v>
      </c>
      <c r="G228" s="6">
        <v>1776</v>
      </c>
      <c r="H228" s="6">
        <v>1776</v>
      </c>
      <c r="U228" s="8" t="s">
        <v>32</v>
      </c>
    </row>
    <row r="229" spans="2:21" ht="12">
      <c r="B229" s="1" t="s">
        <v>246</v>
      </c>
      <c r="C229" s="1" t="s">
        <v>257</v>
      </c>
      <c r="D229" s="7" t="s">
        <v>56</v>
      </c>
      <c r="E229" s="6">
        <v>2400</v>
      </c>
      <c r="F229" s="6">
        <v>4100</v>
      </c>
      <c r="U229" s="8" t="s">
        <v>32</v>
      </c>
    </row>
    <row r="230" spans="2:21" ht="12">
      <c r="B230" s="1" t="s">
        <v>246</v>
      </c>
      <c r="C230" s="1" t="s">
        <v>258</v>
      </c>
      <c r="D230" s="7" t="s">
        <v>58</v>
      </c>
      <c r="E230" s="6">
        <v>1110</v>
      </c>
      <c r="F230" s="6">
        <v>3330</v>
      </c>
      <c r="U230" s="8" t="s">
        <v>32</v>
      </c>
    </row>
    <row r="231" spans="2:21" ht="12">
      <c r="B231" s="1" t="s">
        <v>246</v>
      </c>
      <c r="C231" s="1" t="s">
        <v>259</v>
      </c>
      <c r="D231" s="7" t="s">
        <v>58</v>
      </c>
      <c r="E231" s="6">
        <v>1080</v>
      </c>
      <c r="F231" s="6">
        <v>4320</v>
      </c>
      <c r="U231" s="8" t="s">
        <v>32</v>
      </c>
    </row>
    <row r="232" spans="2:21" ht="12">
      <c r="B232" s="1" t="s">
        <v>246</v>
      </c>
      <c r="C232" s="1" t="s">
        <v>260</v>
      </c>
      <c r="D232" s="7" t="s">
        <v>58</v>
      </c>
      <c r="E232" s="6">
        <v>840</v>
      </c>
      <c r="F232" s="6">
        <v>3000</v>
      </c>
      <c r="U232" s="8" t="s">
        <v>32</v>
      </c>
    </row>
    <row r="233" spans="2:21" ht="12">
      <c r="B233" s="1" t="s">
        <v>246</v>
      </c>
      <c r="C233" s="1" t="s">
        <v>261</v>
      </c>
      <c r="D233" s="7" t="s">
        <v>58</v>
      </c>
      <c r="E233" s="6">
        <v>1200</v>
      </c>
      <c r="F233" s="6">
        <v>4890</v>
      </c>
      <c r="U233" s="8" t="s">
        <v>32</v>
      </c>
    </row>
    <row r="234" spans="2:21" ht="12">
      <c r="B234" s="1" t="s">
        <v>246</v>
      </c>
      <c r="C234" s="1" t="s">
        <v>262</v>
      </c>
      <c r="D234" s="7" t="s">
        <v>58</v>
      </c>
      <c r="E234" s="6">
        <v>1020</v>
      </c>
      <c r="F234" s="6">
        <v>2490</v>
      </c>
      <c r="U234" s="8" t="s">
        <v>32</v>
      </c>
    </row>
    <row r="235" spans="2:21" ht="12">
      <c r="B235" s="1" t="s">
        <v>246</v>
      </c>
      <c r="C235" s="1" t="s">
        <v>263</v>
      </c>
      <c r="D235" s="7" t="s">
        <v>58</v>
      </c>
      <c r="E235" s="6">
        <v>870</v>
      </c>
      <c r="F235" s="6">
        <v>2610</v>
      </c>
      <c r="U235" s="8" t="s">
        <v>32</v>
      </c>
    </row>
    <row r="236" spans="2:21" ht="12">
      <c r="B236" s="1" t="s">
        <v>246</v>
      </c>
      <c r="C236" s="1" t="s">
        <v>264</v>
      </c>
      <c r="D236" s="7" t="s">
        <v>58</v>
      </c>
      <c r="E236" s="6">
        <v>960</v>
      </c>
      <c r="F236" s="6">
        <v>3270</v>
      </c>
      <c r="U236" s="8" t="s">
        <v>32</v>
      </c>
    </row>
    <row r="237" spans="2:21" ht="12">
      <c r="B237" s="1" t="s">
        <v>246</v>
      </c>
      <c r="C237" s="1" t="s">
        <v>265</v>
      </c>
      <c r="D237" s="7" t="s">
        <v>58</v>
      </c>
      <c r="E237" s="6">
        <v>870</v>
      </c>
      <c r="F237" s="6">
        <v>4200</v>
      </c>
      <c r="U237" s="8" t="s">
        <v>32</v>
      </c>
    </row>
    <row r="238" spans="2:21" ht="12">
      <c r="B238" s="1" t="s">
        <v>246</v>
      </c>
      <c r="C238" s="1" t="s">
        <v>266</v>
      </c>
      <c r="D238" s="7" t="s">
        <v>58</v>
      </c>
      <c r="E238" s="6">
        <v>1148</v>
      </c>
      <c r="F238" s="6">
        <v>4200</v>
      </c>
      <c r="U238" s="8" t="s">
        <v>32</v>
      </c>
    </row>
    <row r="239" spans="2:21" ht="12">
      <c r="B239" s="1" t="s">
        <v>246</v>
      </c>
      <c r="C239" s="1" t="s">
        <v>267</v>
      </c>
      <c r="D239" s="7" t="s">
        <v>58</v>
      </c>
      <c r="E239" s="6">
        <v>926</v>
      </c>
      <c r="F239" s="6">
        <v>3098</v>
      </c>
      <c r="U239" s="8" t="s">
        <v>32</v>
      </c>
    </row>
    <row r="240" spans="2:21" ht="12">
      <c r="B240" s="1" t="s">
        <v>246</v>
      </c>
      <c r="C240" s="1" t="s">
        <v>268</v>
      </c>
      <c r="D240" s="7" t="s">
        <v>58</v>
      </c>
      <c r="E240" s="6">
        <v>1200</v>
      </c>
      <c r="F240" s="6">
        <v>3120</v>
      </c>
      <c r="U240" s="8" t="s">
        <v>32</v>
      </c>
    </row>
    <row r="241" spans="2:21" ht="12">
      <c r="B241" s="1" t="s">
        <v>246</v>
      </c>
      <c r="C241" s="1" t="s">
        <v>269</v>
      </c>
      <c r="D241" s="7" t="s">
        <v>58</v>
      </c>
      <c r="E241" s="6">
        <v>1056</v>
      </c>
      <c r="F241" s="6">
        <v>2536</v>
      </c>
      <c r="U241" s="8" t="s">
        <v>32</v>
      </c>
    </row>
    <row r="242" spans="2:21" ht="12">
      <c r="B242" s="1" t="s">
        <v>246</v>
      </c>
      <c r="C242" s="1" t="s">
        <v>270</v>
      </c>
      <c r="D242" s="7" t="s">
        <v>58</v>
      </c>
      <c r="E242" s="6">
        <v>1050</v>
      </c>
      <c r="F242" s="6">
        <v>3150</v>
      </c>
      <c r="U242" s="8" t="s">
        <v>32</v>
      </c>
    </row>
    <row r="243" spans="2:21" ht="12">
      <c r="B243" s="1" t="s">
        <v>246</v>
      </c>
      <c r="C243" s="1" t="s">
        <v>271</v>
      </c>
      <c r="D243" s="7" t="s">
        <v>58</v>
      </c>
      <c r="E243" s="6">
        <v>926</v>
      </c>
      <c r="F243" s="6">
        <v>3098</v>
      </c>
      <c r="U243" s="8" t="s">
        <v>32</v>
      </c>
    </row>
    <row r="244" spans="2:21" ht="12">
      <c r="B244" s="1" t="s">
        <v>246</v>
      </c>
      <c r="C244" s="1" t="s">
        <v>272</v>
      </c>
      <c r="D244" s="7" t="s">
        <v>58</v>
      </c>
      <c r="E244" s="6">
        <v>926</v>
      </c>
      <c r="F244" s="6">
        <v>3098</v>
      </c>
      <c r="U244" s="8" t="s">
        <v>32</v>
      </c>
    </row>
    <row r="245" spans="2:21" ht="12">
      <c r="B245" s="1" t="s">
        <v>246</v>
      </c>
      <c r="C245" s="1" t="s">
        <v>273</v>
      </c>
      <c r="D245" s="7" t="s">
        <v>58</v>
      </c>
      <c r="E245" s="6">
        <v>744</v>
      </c>
      <c r="F245" s="6">
        <v>3288</v>
      </c>
      <c r="U245" s="8" t="s">
        <v>32</v>
      </c>
    </row>
    <row r="246" spans="2:21" ht="12">
      <c r="B246" s="1" t="s">
        <v>246</v>
      </c>
      <c r="C246" s="1" t="s">
        <v>274</v>
      </c>
      <c r="D246" s="7" t="s">
        <v>58</v>
      </c>
      <c r="E246" s="6">
        <v>960</v>
      </c>
      <c r="F246" s="6">
        <v>3840</v>
      </c>
      <c r="U246" s="8" t="s">
        <v>32</v>
      </c>
    </row>
    <row r="247" spans="2:21" ht="12">
      <c r="B247" s="1" t="s">
        <v>246</v>
      </c>
      <c r="C247" s="1" t="s">
        <v>275</v>
      </c>
      <c r="D247" s="7" t="s">
        <v>83</v>
      </c>
      <c r="E247" s="6">
        <v>1824</v>
      </c>
      <c r="F247" s="6">
        <v>5210</v>
      </c>
      <c r="G247" s="6">
        <v>2526</v>
      </c>
      <c r="H247" s="6">
        <v>5464</v>
      </c>
      <c r="I247" s="6">
        <v>4340</v>
      </c>
      <c r="J247" s="6">
        <v>7696</v>
      </c>
      <c r="U247" s="8" t="s">
        <v>32</v>
      </c>
    </row>
    <row r="248" spans="1:21" ht="12">
      <c r="A248" s="1" t="s">
        <v>33</v>
      </c>
      <c r="B248" s="1" t="s">
        <v>276</v>
      </c>
      <c r="C248" s="13" t="s">
        <v>248</v>
      </c>
      <c r="D248" s="7" t="s">
        <v>39</v>
      </c>
      <c r="E248" s="11">
        <v>1794</v>
      </c>
      <c r="F248" s="11">
        <v>2976</v>
      </c>
      <c r="G248" s="11">
        <v>1794</v>
      </c>
      <c r="H248" s="11">
        <v>2976</v>
      </c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U248" s="8" t="s">
        <v>32</v>
      </c>
    </row>
    <row r="249" spans="2:21" ht="12">
      <c r="B249" s="1" t="s">
        <v>276</v>
      </c>
      <c r="C249" s="13" t="s">
        <v>51</v>
      </c>
      <c r="D249" s="7" t="s">
        <v>39</v>
      </c>
      <c r="E249" s="11">
        <v>1790</v>
      </c>
      <c r="F249" s="11">
        <v>2972</v>
      </c>
      <c r="G249" s="11">
        <v>1790</v>
      </c>
      <c r="H249" s="11">
        <v>2972</v>
      </c>
      <c r="I249" s="11">
        <v>2090</v>
      </c>
      <c r="J249" s="11">
        <v>3272</v>
      </c>
      <c r="K249" s="11"/>
      <c r="L249" s="11"/>
      <c r="M249" s="11"/>
      <c r="N249" s="11"/>
      <c r="O249" s="11"/>
      <c r="P249" s="11"/>
      <c r="Q249" s="11">
        <v>2616</v>
      </c>
      <c r="R249" s="11">
        <v>5016</v>
      </c>
      <c r="S249" s="11"/>
      <c r="U249" s="8" t="s">
        <v>32</v>
      </c>
    </row>
    <row r="250" spans="2:21" ht="12">
      <c r="B250" s="1" t="s">
        <v>276</v>
      </c>
      <c r="C250" s="13" t="s">
        <v>277</v>
      </c>
      <c r="D250" s="7" t="s">
        <v>39</v>
      </c>
      <c r="E250" s="11">
        <v>1684</v>
      </c>
      <c r="F250" s="11">
        <v>2866</v>
      </c>
      <c r="G250" s="11">
        <v>1684</v>
      </c>
      <c r="H250" s="11">
        <v>2866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U250" s="8" t="s">
        <v>32</v>
      </c>
    </row>
    <row r="251" spans="2:21" ht="12">
      <c r="B251" s="1" t="s">
        <v>276</v>
      </c>
      <c r="C251" s="1" t="s">
        <v>278</v>
      </c>
      <c r="D251" s="7" t="s">
        <v>41</v>
      </c>
      <c r="E251" s="11">
        <v>1470</v>
      </c>
      <c r="F251" s="11">
        <v>2652</v>
      </c>
      <c r="G251" s="11">
        <v>1470</v>
      </c>
      <c r="H251" s="11">
        <v>2652</v>
      </c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U251" s="8" t="s">
        <v>32</v>
      </c>
    </row>
    <row r="252" spans="2:21" ht="12">
      <c r="B252" s="1" t="s">
        <v>276</v>
      </c>
      <c r="C252" s="13" t="s">
        <v>44</v>
      </c>
      <c r="D252" s="7" t="s">
        <v>41</v>
      </c>
      <c r="E252" s="11">
        <v>1500</v>
      </c>
      <c r="F252" s="11">
        <v>2676</v>
      </c>
      <c r="G252" s="11">
        <v>1548</v>
      </c>
      <c r="H252" s="11">
        <v>2724</v>
      </c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U252" s="8" t="s">
        <v>32</v>
      </c>
    </row>
    <row r="253" spans="2:21" ht="12">
      <c r="B253" s="1" t="s">
        <v>276</v>
      </c>
      <c r="C253" s="13" t="s">
        <v>50</v>
      </c>
      <c r="D253" s="7" t="s">
        <v>47</v>
      </c>
      <c r="E253" s="11">
        <v>1550</v>
      </c>
      <c r="F253" s="11">
        <v>2732</v>
      </c>
      <c r="G253" s="11">
        <v>1550</v>
      </c>
      <c r="H253" s="11">
        <v>2732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U253" s="8" t="s">
        <v>32</v>
      </c>
    </row>
    <row r="254" spans="2:21" ht="12">
      <c r="B254" s="1" t="s">
        <v>276</v>
      </c>
      <c r="C254" s="13" t="s">
        <v>279</v>
      </c>
      <c r="D254" s="7" t="s">
        <v>47</v>
      </c>
      <c r="E254" s="11">
        <v>1580</v>
      </c>
      <c r="F254" s="11">
        <v>2762</v>
      </c>
      <c r="G254" s="11">
        <v>1580</v>
      </c>
      <c r="H254" s="11">
        <v>2762</v>
      </c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U254" s="8" t="s">
        <v>32</v>
      </c>
    </row>
    <row r="255" spans="2:21" ht="12">
      <c r="B255" s="1" t="s">
        <v>276</v>
      </c>
      <c r="C255" s="13" t="s">
        <v>280</v>
      </c>
      <c r="D255" s="7" t="s">
        <v>47</v>
      </c>
      <c r="E255" s="11">
        <v>1660</v>
      </c>
      <c r="F255" s="11">
        <v>2842</v>
      </c>
      <c r="G255" s="11">
        <v>1660</v>
      </c>
      <c r="H255" s="11">
        <v>2842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U255" s="8" t="s">
        <v>32</v>
      </c>
    </row>
    <row r="256" spans="2:21" ht="12">
      <c r="B256" s="1" t="s">
        <v>276</v>
      </c>
      <c r="C256" s="9" t="s">
        <v>281</v>
      </c>
      <c r="D256" s="10" t="s">
        <v>58</v>
      </c>
      <c r="E256" s="11">
        <v>600</v>
      </c>
      <c r="F256" s="11">
        <f>748*2</f>
        <v>1496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8" t="s">
        <v>32</v>
      </c>
    </row>
    <row r="257" spans="2:21" ht="12">
      <c r="B257" s="1" t="s">
        <v>276</v>
      </c>
      <c r="C257" s="9" t="s">
        <v>282</v>
      </c>
      <c r="D257" s="10" t="s">
        <v>58</v>
      </c>
      <c r="E257" s="11">
        <v>610</v>
      </c>
      <c r="F257" s="11">
        <f>758*2</f>
        <v>1516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8" t="s">
        <v>32</v>
      </c>
    </row>
    <row r="258" spans="2:21" ht="12">
      <c r="B258" s="1" t="s">
        <v>276</v>
      </c>
      <c r="C258" s="9" t="s">
        <v>283</v>
      </c>
      <c r="D258" s="10" t="s">
        <v>58</v>
      </c>
      <c r="E258" s="11">
        <v>550</v>
      </c>
      <c r="F258" s="11">
        <f>775*2</f>
        <v>1550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8" t="s">
        <v>32</v>
      </c>
    </row>
    <row r="259" spans="2:21" ht="12">
      <c r="B259" s="1" t="s">
        <v>276</v>
      </c>
      <c r="C259" s="9" t="s">
        <v>284</v>
      </c>
      <c r="D259" s="10" t="s">
        <v>58</v>
      </c>
      <c r="E259" s="11">
        <f>375*2</f>
        <v>750</v>
      </c>
      <c r="F259" s="11">
        <f>825*2</f>
        <v>1650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8" t="s">
        <v>32</v>
      </c>
    </row>
    <row r="260" spans="2:21" ht="12">
      <c r="B260" s="1" t="s">
        <v>276</v>
      </c>
      <c r="C260" s="9" t="s">
        <v>285</v>
      </c>
      <c r="D260" s="10" t="s">
        <v>58</v>
      </c>
      <c r="E260" s="11">
        <v>680</v>
      </c>
      <c r="F260" s="11">
        <f>790*2</f>
        <v>1580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8" t="s">
        <v>32</v>
      </c>
    </row>
    <row r="261" spans="2:21" ht="12">
      <c r="B261" s="1" t="s">
        <v>276</v>
      </c>
      <c r="C261" s="9" t="s">
        <v>286</v>
      </c>
      <c r="D261" s="10" t="s">
        <v>58</v>
      </c>
      <c r="E261" s="11">
        <v>550</v>
      </c>
      <c r="F261" s="11">
        <f>750*2</f>
        <v>1500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4"/>
      <c r="U261" s="8" t="s">
        <v>32</v>
      </c>
    </row>
    <row r="262" spans="2:21" ht="12">
      <c r="B262" s="1" t="s">
        <v>276</v>
      </c>
      <c r="C262" s="9" t="s">
        <v>230</v>
      </c>
      <c r="D262" s="10" t="s">
        <v>58</v>
      </c>
      <c r="E262" s="11">
        <v>650</v>
      </c>
      <c r="F262" s="11">
        <f>730*2</f>
        <v>1460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8" t="s">
        <v>32</v>
      </c>
    </row>
    <row r="263" spans="2:21" ht="12">
      <c r="B263" s="1" t="s">
        <v>276</v>
      </c>
      <c r="C263" s="9" t="s">
        <v>287</v>
      </c>
      <c r="D263" s="10" t="s">
        <v>58</v>
      </c>
      <c r="E263" s="11">
        <f>377*2</f>
        <v>754</v>
      </c>
      <c r="F263" s="11">
        <f>777*2</f>
        <v>1554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8" t="s">
        <v>32</v>
      </c>
    </row>
    <row r="264" spans="2:21" ht="12">
      <c r="B264" s="1" t="s">
        <v>276</v>
      </c>
      <c r="C264" s="9" t="s">
        <v>288</v>
      </c>
      <c r="D264" s="10" t="s">
        <v>58</v>
      </c>
      <c r="E264" s="11">
        <f>390*2</f>
        <v>780</v>
      </c>
      <c r="F264" s="11">
        <f>1090*2</f>
        <v>2180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8" t="s">
        <v>32</v>
      </c>
    </row>
    <row r="265" spans="2:21" ht="12">
      <c r="B265" s="1" t="s">
        <v>276</v>
      </c>
      <c r="C265" s="9" t="s">
        <v>289</v>
      </c>
      <c r="D265" s="10" t="s">
        <v>58</v>
      </c>
      <c r="E265" s="11">
        <v>662</v>
      </c>
      <c r="F265" s="11">
        <f>974*2</f>
        <v>1948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8" t="s">
        <v>32</v>
      </c>
    </row>
    <row r="266" spans="2:21" ht="12">
      <c r="B266" s="1" t="s">
        <v>276</v>
      </c>
      <c r="C266" s="9" t="s">
        <v>290</v>
      </c>
      <c r="D266" s="10" t="s">
        <v>58</v>
      </c>
      <c r="E266" s="11">
        <f>305*2</f>
        <v>610</v>
      </c>
      <c r="F266" s="11">
        <f>785*2</f>
        <v>1570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8" t="s">
        <v>32</v>
      </c>
    </row>
    <row r="267" spans="2:21" ht="12">
      <c r="B267" s="1" t="s">
        <v>276</v>
      </c>
      <c r="C267" s="9" t="s">
        <v>291</v>
      </c>
      <c r="D267" s="10" t="s">
        <v>58</v>
      </c>
      <c r="E267" s="11">
        <v>600</v>
      </c>
      <c r="F267" s="11">
        <f>780*2</f>
        <v>1560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8" t="s">
        <v>32</v>
      </c>
    </row>
    <row r="268" spans="2:21" ht="12">
      <c r="B268" s="1" t="s">
        <v>276</v>
      </c>
      <c r="C268" s="9" t="s">
        <v>292</v>
      </c>
      <c r="D268" s="10" t="s">
        <v>58</v>
      </c>
      <c r="E268" s="11">
        <v>704</v>
      </c>
      <c r="F268" s="11">
        <f>852*2</f>
        <v>1704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8" t="s">
        <v>32</v>
      </c>
    </row>
    <row r="269" spans="2:21" ht="12">
      <c r="B269" s="1" t="s">
        <v>276</v>
      </c>
      <c r="C269" s="9" t="s">
        <v>293</v>
      </c>
      <c r="D269" s="10" t="s">
        <v>58</v>
      </c>
      <c r="E269" s="11">
        <v>670</v>
      </c>
      <c r="F269" s="11">
        <f>835*2</f>
        <v>1670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8" t="s">
        <v>32</v>
      </c>
    </row>
    <row r="270" spans="2:21" ht="12">
      <c r="B270" s="1" t="s">
        <v>276</v>
      </c>
      <c r="C270" s="9" t="s">
        <v>294</v>
      </c>
      <c r="D270" s="10" t="s">
        <v>58</v>
      </c>
      <c r="E270" s="11">
        <f>268*2</f>
        <v>536</v>
      </c>
      <c r="F270" s="11">
        <f>768*2</f>
        <v>1536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8" t="s">
        <v>32</v>
      </c>
    </row>
    <row r="271" spans="2:21" ht="12">
      <c r="B271" s="1" t="s">
        <v>276</v>
      </c>
      <c r="C271" s="13" t="s">
        <v>295</v>
      </c>
      <c r="D271" s="7" t="s">
        <v>83</v>
      </c>
      <c r="E271" s="11"/>
      <c r="F271" s="11"/>
      <c r="K271" s="6">
        <v>6000</v>
      </c>
      <c r="L271" s="6">
        <v>12000</v>
      </c>
      <c r="M271" s="6">
        <v>4000</v>
      </c>
      <c r="N271" s="6">
        <v>10000</v>
      </c>
      <c r="U271" s="8" t="s">
        <v>32</v>
      </c>
    </row>
    <row r="272" spans="1:21" ht="12">
      <c r="A272" s="1" t="s">
        <v>33</v>
      </c>
      <c r="B272" s="1" t="s">
        <v>296</v>
      </c>
      <c r="C272" s="1" t="s">
        <v>297</v>
      </c>
      <c r="D272" s="7" t="s">
        <v>36</v>
      </c>
      <c r="E272" s="6">
        <v>921</v>
      </c>
      <c r="F272" s="6">
        <v>4875</v>
      </c>
      <c r="G272" s="11">
        <v>921</v>
      </c>
      <c r="H272" s="11">
        <v>4875</v>
      </c>
      <c r="Q272" s="6">
        <v>1541</v>
      </c>
      <c r="R272" s="6">
        <v>8675</v>
      </c>
      <c r="U272" s="8" t="s">
        <v>32</v>
      </c>
    </row>
    <row r="273" spans="2:21" ht="12">
      <c r="B273" s="1" t="s">
        <v>296</v>
      </c>
      <c r="C273" s="1" t="s">
        <v>298</v>
      </c>
      <c r="D273" s="7" t="s">
        <v>36</v>
      </c>
      <c r="E273" s="6">
        <v>876</v>
      </c>
      <c r="F273" s="6">
        <v>4830</v>
      </c>
      <c r="G273" s="11">
        <v>872</v>
      </c>
      <c r="H273" s="11">
        <v>4826</v>
      </c>
      <c r="I273" s="11">
        <v>920</v>
      </c>
      <c r="J273" s="11">
        <v>5890</v>
      </c>
      <c r="K273" s="11">
        <v>1501</v>
      </c>
      <c r="L273" s="11">
        <v>9847</v>
      </c>
      <c r="M273" s="11">
        <v>1751</v>
      </c>
      <c r="N273" s="11">
        <v>9165</v>
      </c>
      <c r="S273" s="11"/>
      <c r="T273" s="11"/>
      <c r="U273" s="8" t="s">
        <v>32</v>
      </c>
    </row>
    <row r="274" spans="2:21" ht="12">
      <c r="B274" s="1" t="s">
        <v>296</v>
      </c>
      <c r="C274" s="1" t="s">
        <v>299</v>
      </c>
      <c r="D274" s="7" t="s">
        <v>39</v>
      </c>
      <c r="E274" s="6">
        <v>1128</v>
      </c>
      <c r="F274" s="6">
        <v>5082</v>
      </c>
      <c r="G274" s="11">
        <v>1128</v>
      </c>
      <c r="H274" s="11">
        <v>5082</v>
      </c>
      <c r="U274" s="8" t="s">
        <v>32</v>
      </c>
    </row>
    <row r="275" spans="2:21" ht="12">
      <c r="B275" s="1" t="s">
        <v>296</v>
      </c>
      <c r="C275" s="1" t="s">
        <v>300</v>
      </c>
      <c r="D275" s="7" t="s">
        <v>41</v>
      </c>
      <c r="E275" s="6">
        <v>878</v>
      </c>
      <c r="F275" s="6">
        <v>4716</v>
      </c>
      <c r="G275" s="11">
        <v>878</v>
      </c>
      <c r="H275" s="11">
        <v>4716</v>
      </c>
      <c r="K275" s="11">
        <v>1570</v>
      </c>
      <c r="L275" s="11">
        <v>9916</v>
      </c>
      <c r="U275" s="8" t="s">
        <v>32</v>
      </c>
    </row>
    <row r="276" spans="2:21" ht="12">
      <c r="B276" s="1" t="s">
        <v>296</v>
      </c>
      <c r="C276" s="13" t="s">
        <v>50</v>
      </c>
      <c r="D276" s="18" t="s">
        <v>45</v>
      </c>
      <c r="E276" s="11">
        <v>882</v>
      </c>
      <c r="F276" s="11">
        <v>4720</v>
      </c>
      <c r="G276" s="11">
        <v>912</v>
      </c>
      <c r="H276" s="11">
        <v>4750</v>
      </c>
      <c r="U276" s="8" t="s">
        <v>32</v>
      </c>
    </row>
    <row r="277" spans="2:21" ht="12">
      <c r="B277" s="1" t="s">
        <v>296</v>
      </c>
      <c r="C277" s="13" t="s">
        <v>301</v>
      </c>
      <c r="D277" s="18" t="s">
        <v>45</v>
      </c>
      <c r="E277" s="11">
        <v>899</v>
      </c>
      <c r="F277" s="11">
        <v>4737</v>
      </c>
      <c r="G277" s="11">
        <v>899</v>
      </c>
      <c r="H277" s="11">
        <v>4737</v>
      </c>
      <c r="U277" s="8" t="s">
        <v>32</v>
      </c>
    </row>
    <row r="278" spans="2:21" ht="12">
      <c r="B278" s="1" t="s">
        <v>296</v>
      </c>
      <c r="C278" s="13" t="s">
        <v>302</v>
      </c>
      <c r="D278" s="18" t="s">
        <v>45</v>
      </c>
      <c r="E278" s="11">
        <v>894</v>
      </c>
      <c r="F278" s="11">
        <v>4732</v>
      </c>
      <c r="G278" s="11">
        <v>867</v>
      </c>
      <c r="H278" s="11">
        <v>4705</v>
      </c>
      <c r="I278" s="11">
        <v>864</v>
      </c>
      <c r="J278" s="11">
        <v>5674</v>
      </c>
      <c r="U278" s="8" t="s">
        <v>32</v>
      </c>
    </row>
    <row r="279" spans="2:21" ht="12">
      <c r="B279" s="1" t="s">
        <v>296</v>
      </c>
      <c r="C279" s="13" t="s">
        <v>303</v>
      </c>
      <c r="D279" s="18" t="s">
        <v>45</v>
      </c>
      <c r="E279" s="11">
        <v>819</v>
      </c>
      <c r="F279" s="11">
        <v>4657</v>
      </c>
      <c r="G279" s="11">
        <v>819</v>
      </c>
      <c r="H279" s="11">
        <v>4657</v>
      </c>
      <c r="U279" s="8" t="s">
        <v>32</v>
      </c>
    </row>
    <row r="280" spans="2:21" ht="12">
      <c r="B280" s="1" t="s">
        <v>296</v>
      </c>
      <c r="C280" s="13" t="s">
        <v>304</v>
      </c>
      <c r="D280" s="18" t="s">
        <v>45</v>
      </c>
      <c r="E280" s="11">
        <v>900</v>
      </c>
      <c r="F280" s="11">
        <v>4738</v>
      </c>
      <c r="G280" s="11">
        <v>936</v>
      </c>
      <c r="H280" s="11">
        <v>4774</v>
      </c>
      <c r="U280" s="8" t="s">
        <v>32</v>
      </c>
    </row>
    <row r="281" spans="2:21" ht="12">
      <c r="B281" s="1" t="s">
        <v>296</v>
      </c>
      <c r="C281" s="13" t="s">
        <v>85</v>
      </c>
      <c r="D281" s="7" t="s">
        <v>47</v>
      </c>
      <c r="E281" s="11">
        <v>822</v>
      </c>
      <c r="F281" s="11">
        <v>4660</v>
      </c>
      <c r="G281" s="11">
        <v>822</v>
      </c>
      <c r="H281" s="11">
        <v>4660</v>
      </c>
      <c r="U281" s="8" t="s">
        <v>32</v>
      </c>
    </row>
    <row r="282" spans="2:21" ht="12">
      <c r="B282" s="1" t="s">
        <v>296</v>
      </c>
      <c r="C282" s="13" t="s">
        <v>305</v>
      </c>
      <c r="D282" s="7" t="s">
        <v>47</v>
      </c>
      <c r="E282" s="11">
        <v>716</v>
      </c>
      <c r="F282" s="11">
        <v>4088</v>
      </c>
      <c r="G282" s="11">
        <v>716</v>
      </c>
      <c r="H282" s="11">
        <v>4088</v>
      </c>
      <c r="U282" s="8" t="s">
        <v>32</v>
      </c>
    </row>
    <row r="283" spans="2:21" ht="12">
      <c r="B283" s="1" t="s">
        <v>296</v>
      </c>
      <c r="C283" s="13" t="s">
        <v>306</v>
      </c>
      <c r="D283" s="7" t="s">
        <v>47</v>
      </c>
      <c r="E283" s="11">
        <v>953</v>
      </c>
      <c r="F283" s="11">
        <v>4791</v>
      </c>
      <c r="G283" s="11">
        <v>953</v>
      </c>
      <c r="H283" s="11">
        <v>4791</v>
      </c>
      <c r="U283" s="8" t="s">
        <v>32</v>
      </c>
    </row>
    <row r="284" spans="2:21" ht="12">
      <c r="B284" s="1" t="s">
        <v>296</v>
      </c>
      <c r="C284" s="13" t="s">
        <v>307</v>
      </c>
      <c r="D284" s="7" t="s">
        <v>56</v>
      </c>
      <c r="E284" s="11">
        <v>912</v>
      </c>
      <c r="F284" s="11">
        <v>4284</v>
      </c>
      <c r="G284" s="11"/>
      <c r="H284" s="11"/>
      <c r="U284" s="8" t="s">
        <v>32</v>
      </c>
    </row>
    <row r="285" spans="2:21" ht="12">
      <c r="B285" s="1" t="s">
        <v>296</v>
      </c>
      <c r="C285" s="13" t="s">
        <v>308</v>
      </c>
      <c r="D285" s="7" t="s">
        <v>56</v>
      </c>
      <c r="E285" s="11">
        <v>818</v>
      </c>
      <c r="F285" s="11">
        <v>4190</v>
      </c>
      <c r="G285" s="11"/>
      <c r="H285" s="11"/>
      <c r="U285" s="8" t="s">
        <v>32</v>
      </c>
    </row>
    <row r="286" spans="2:21" ht="12">
      <c r="B286" s="1" t="s">
        <v>296</v>
      </c>
      <c r="C286" s="13" t="s">
        <v>309</v>
      </c>
      <c r="D286" s="7" t="s">
        <v>56</v>
      </c>
      <c r="E286" s="11">
        <v>796</v>
      </c>
      <c r="F286" s="11">
        <v>4168</v>
      </c>
      <c r="G286" s="11"/>
      <c r="H286" s="11"/>
      <c r="U286" s="8" t="s">
        <v>32</v>
      </c>
    </row>
    <row r="287" spans="2:21" ht="12">
      <c r="B287" s="1" t="s">
        <v>296</v>
      </c>
      <c r="C287" s="13" t="s">
        <v>310</v>
      </c>
      <c r="D287" s="10" t="s">
        <v>58</v>
      </c>
      <c r="E287" s="11">
        <v>243</v>
      </c>
      <c r="F287" s="11">
        <v>2124</v>
      </c>
      <c r="G287" s="11"/>
      <c r="H287" s="11"/>
      <c r="U287" s="8" t="s">
        <v>32</v>
      </c>
    </row>
    <row r="288" spans="2:21" ht="12">
      <c r="B288" s="1" t="s">
        <v>296</v>
      </c>
      <c r="C288" s="1" t="s">
        <v>311</v>
      </c>
      <c r="D288" s="10" t="s">
        <v>58</v>
      </c>
      <c r="E288" s="11">
        <v>241.8</v>
      </c>
      <c r="F288" s="11">
        <v>2122.8</v>
      </c>
      <c r="U288" s="8" t="s">
        <v>32</v>
      </c>
    </row>
    <row r="289" spans="2:21" ht="12">
      <c r="B289" s="1" t="s">
        <v>296</v>
      </c>
      <c r="C289" s="13" t="s">
        <v>312</v>
      </c>
      <c r="D289" s="10" t="s">
        <v>58</v>
      </c>
      <c r="E289" s="11">
        <v>246.15</v>
      </c>
      <c r="F289" s="11">
        <v>2127.15</v>
      </c>
      <c r="G289" s="11"/>
      <c r="H289" s="11"/>
      <c r="U289" s="8" t="s">
        <v>32</v>
      </c>
    </row>
    <row r="290" spans="2:21" ht="12">
      <c r="B290" s="1" t="s">
        <v>296</v>
      </c>
      <c r="C290" s="13" t="s">
        <v>313</v>
      </c>
      <c r="D290" s="10" t="s">
        <v>58</v>
      </c>
      <c r="E290" s="11">
        <v>243</v>
      </c>
      <c r="F290" s="11">
        <v>2124</v>
      </c>
      <c r="G290" s="11"/>
      <c r="H290" s="11"/>
      <c r="U290" s="8" t="s">
        <v>32</v>
      </c>
    </row>
    <row r="291" spans="2:21" ht="12">
      <c r="B291" s="1" t="s">
        <v>296</v>
      </c>
      <c r="C291" s="1" t="s">
        <v>314</v>
      </c>
      <c r="D291" s="10" t="s">
        <v>58</v>
      </c>
      <c r="E291" s="11">
        <v>253</v>
      </c>
      <c r="F291" s="11">
        <v>2134</v>
      </c>
      <c r="G291" s="11"/>
      <c r="H291" s="11"/>
      <c r="U291" s="8" t="s">
        <v>32</v>
      </c>
    </row>
    <row r="292" spans="2:21" ht="12">
      <c r="B292" s="1" t="s">
        <v>296</v>
      </c>
      <c r="C292" s="1" t="s">
        <v>315</v>
      </c>
      <c r="D292" s="10" t="s">
        <v>58</v>
      </c>
      <c r="E292" s="11">
        <v>237</v>
      </c>
      <c r="F292" s="11">
        <v>2118</v>
      </c>
      <c r="G292" s="11"/>
      <c r="H292" s="11"/>
      <c r="U292" s="8" t="s">
        <v>32</v>
      </c>
    </row>
    <row r="293" spans="2:21" ht="12">
      <c r="B293" s="1" t="s">
        <v>296</v>
      </c>
      <c r="C293" s="1" t="s">
        <v>316</v>
      </c>
      <c r="D293" s="10" t="s">
        <v>58</v>
      </c>
      <c r="E293" s="11">
        <v>250.8</v>
      </c>
      <c r="F293" s="11">
        <v>2131.8</v>
      </c>
      <c r="U293" s="8" t="s">
        <v>32</v>
      </c>
    </row>
    <row r="294" spans="2:21" ht="12">
      <c r="B294" s="1" t="s">
        <v>296</v>
      </c>
      <c r="C294" s="1" t="s">
        <v>317</v>
      </c>
      <c r="D294" s="10" t="s">
        <v>58</v>
      </c>
      <c r="E294" s="11">
        <v>240</v>
      </c>
      <c r="F294" s="11">
        <v>2121</v>
      </c>
      <c r="U294" s="8" t="s">
        <v>32</v>
      </c>
    </row>
    <row r="295" spans="2:21" ht="12">
      <c r="B295" s="1" t="s">
        <v>296</v>
      </c>
      <c r="C295" s="1" t="s">
        <v>318</v>
      </c>
      <c r="D295" s="10" t="s">
        <v>58</v>
      </c>
      <c r="E295" s="11">
        <v>241</v>
      </c>
      <c r="F295" s="11">
        <v>2122</v>
      </c>
      <c r="U295" s="8" t="s">
        <v>32</v>
      </c>
    </row>
    <row r="296" spans="2:21" ht="12">
      <c r="B296" s="1" t="s">
        <v>296</v>
      </c>
      <c r="C296" s="1" t="s">
        <v>319</v>
      </c>
      <c r="D296" s="10" t="s">
        <v>58</v>
      </c>
      <c r="E296" s="11">
        <v>237.6</v>
      </c>
      <c r="F296" s="11">
        <v>2118.6</v>
      </c>
      <c r="U296" s="8" t="s">
        <v>32</v>
      </c>
    </row>
    <row r="297" spans="2:21" ht="12">
      <c r="B297" s="1" t="s">
        <v>296</v>
      </c>
      <c r="C297" s="1" t="s">
        <v>320</v>
      </c>
      <c r="D297" s="10" t="s">
        <v>58</v>
      </c>
      <c r="E297" s="11">
        <v>243</v>
      </c>
      <c r="F297" s="11">
        <v>2124</v>
      </c>
      <c r="U297" s="8" t="s">
        <v>32</v>
      </c>
    </row>
    <row r="298" spans="2:21" ht="12">
      <c r="B298" s="1" t="s">
        <v>296</v>
      </c>
      <c r="C298" s="1" t="s">
        <v>321</v>
      </c>
      <c r="D298" s="10" t="s">
        <v>58</v>
      </c>
      <c r="E298" s="11">
        <v>243</v>
      </c>
      <c r="F298" s="11">
        <v>2124</v>
      </c>
      <c r="U298" s="8" t="s">
        <v>32</v>
      </c>
    </row>
    <row r="299" spans="2:21" ht="12">
      <c r="B299" s="1" t="s">
        <v>296</v>
      </c>
      <c r="C299" s="1" t="s">
        <v>322</v>
      </c>
      <c r="D299" s="10" t="s">
        <v>58</v>
      </c>
      <c r="E299" s="11">
        <v>231</v>
      </c>
      <c r="F299" s="11">
        <v>2112</v>
      </c>
      <c r="G299" s="11"/>
      <c r="H299" s="11"/>
      <c r="I299" s="11"/>
      <c r="J299" s="11"/>
      <c r="U299" s="8" t="s">
        <v>32</v>
      </c>
    </row>
    <row r="300" spans="2:21" ht="12">
      <c r="B300" s="1" t="s">
        <v>296</v>
      </c>
      <c r="C300" s="1" t="s">
        <v>323</v>
      </c>
      <c r="D300" s="10" t="s">
        <v>58</v>
      </c>
      <c r="E300" s="11">
        <v>249</v>
      </c>
      <c r="F300" s="11">
        <v>2130</v>
      </c>
      <c r="U300" s="8" t="s">
        <v>32</v>
      </c>
    </row>
    <row r="301" spans="2:21" ht="12">
      <c r="B301" s="1" t="s">
        <v>296</v>
      </c>
      <c r="C301" s="1" t="s">
        <v>324</v>
      </c>
      <c r="D301" s="10" t="s">
        <v>58</v>
      </c>
      <c r="E301" s="11">
        <v>240</v>
      </c>
      <c r="F301" s="11">
        <v>2121</v>
      </c>
      <c r="U301" s="8" t="s">
        <v>32</v>
      </c>
    </row>
    <row r="302" spans="2:21" ht="12">
      <c r="B302" s="1" t="s">
        <v>296</v>
      </c>
      <c r="C302" s="1" t="s">
        <v>325</v>
      </c>
      <c r="D302" s="10" t="s">
        <v>58</v>
      </c>
      <c r="E302" s="11">
        <v>253</v>
      </c>
      <c r="F302" s="11">
        <v>2134</v>
      </c>
      <c r="G302" s="11"/>
      <c r="H302" s="11"/>
      <c r="U302" s="8" t="s">
        <v>32</v>
      </c>
    </row>
    <row r="303" spans="2:21" ht="12">
      <c r="B303" s="1" t="s">
        <v>296</v>
      </c>
      <c r="C303" s="1" t="s">
        <v>326</v>
      </c>
      <c r="D303" s="10" t="s">
        <v>58</v>
      </c>
      <c r="E303" s="11">
        <v>252</v>
      </c>
      <c r="F303" s="11">
        <v>2133</v>
      </c>
      <c r="G303" s="11"/>
      <c r="H303" s="11"/>
      <c r="U303" s="8" t="s">
        <v>32</v>
      </c>
    </row>
    <row r="304" spans="2:21" ht="12">
      <c r="B304" s="1" t="s">
        <v>296</v>
      </c>
      <c r="C304" s="1" t="s">
        <v>327</v>
      </c>
      <c r="D304" s="10" t="s">
        <v>58</v>
      </c>
      <c r="E304" s="11">
        <v>247.5</v>
      </c>
      <c r="F304" s="11">
        <v>2128.5</v>
      </c>
      <c r="U304" s="8" t="s">
        <v>32</v>
      </c>
    </row>
    <row r="305" spans="2:21" ht="12">
      <c r="B305" s="1" t="s">
        <v>296</v>
      </c>
      <c r="C305" s="1" t="s">
        <v>328</v>
      </c>
      <c r="D305" s="10" t="s">
        <v>58</v>
      </c>
      <c r="E305" s="11">
        <v>246</v>
      </c>
      <c r="F305" s="11">
        <v>2127</v>
      </c>
      <c r="G305" s="11"/>
      <c r="H305" s="11"/>
      <c r="U305" s="8" t="s">
        <v>32</v>
      </c>
    </row>
    <row r="306" spans="2:21" ht="12">
      <c r="B306" s="1" t="s">
        <v>296</v>
      </c>
      <c r="C306" s="1" t="s">
        <v>329</v>
      </c>
      <c r="D306" s="10" t="s">
        <v>58</v>
      </c>
      <c r="E306" s="11">
        <v>234</v>
      </c>
      <c r="F306" s="11">
        <v>2115</v>
      </c>
      <c r="G306" s="11"/>
      <c r="H306" s="11"/>
      <c r="U306" s="8" t="s">
        <v>32</v>
      </c>
    </row>
    <row r="307" spans="2:21" ht="12">
      <c r="B307" s="1" t="s">
        <v>296</v>
      </c>
      <c r="C307" s="1" t="s">
        <v>330</v>
      </c>
      <c r="D307" s="10" t="s">
        <v>58</v>
      </c>
      <c r="E307" s="11">
        <v>234</v>
      </c>
      <c r="F307" s="11">
        <v>2115</v>
      </c>
      <c r="G307" s="11"/>
      <c r="H307" s="11"/>
      <c r="U307" s="8" t="s">
        <v>32</v>
      </c>
    </row>
    <row r="308" spans="2:21" ht="12">
      <c r="B308" s="1" t="s">
        <v>296</v>
      </c>
      <c r="C308" s="1" t="s">
        <v>331</v>
      </c>
      <c r="D308" s="10" t="s">
        <v>58</v>
      </c>
      <c r="E308" s="11">
        <v>244</v>
      </c>
      <c r="F308" s="11">
        <v>2125</v>
      </c>
      <c r="U308" s="8" t="s">
        <v>32</v>
      </c>
    </row>
    <row r="309" spans="2:21" ht="12">
      <c r="B309" s="1" t="s">
        <v>296</v>
      </c>
      <c r="C309" s="1" t="s">
        <v>332</v>
      </c>
      <c r="D309" s="10" t="s">
        <v>58</v>
      </c>
      <c r="E309" s="11">
        <v>249</v>
      </c>
      <c r="F309" s="11">
        <v>2130</v>
      </c>
      <c r="U309" s="8" t="s">
        <v>32</v>
      </c>
    </row>
    <row r="310" spans="2:21" ht="12">
      <c r="B310" s="1" t="s">
        <v>296</v>
      </c>
      <c r="C310" s="1" t="s">
        <v>333</v>
      </c>
      <c r="D310" s="10" t="s">
        <v>58</v>
      </c>
      <c r="E310" s="11">
        <v>246</v>
      </c>
      <c r="F310" s="11">
        <v>2127</v>
      </c>
      <c r="U310" s="8" t="s">
        <v>32</v>
      </c>
    </row>
    <row r="311" spans="2:21" ht="12">
      <c r="B311" s="1" t="s">
        <v>296</v>
      </c>
      <c r="C311" s="1" t="s">
        <v>334</v>
      </c>
      <c r="D311" s="10" t="s">
        <v>58</v>
      </c>
      <c r="E311" s="11">
        <v>246</v>
      </c>
      <c r="F311" s="11">
        <v>2127</v>
      </c>
      <c r="U311" s="8" t="s">
        <v>32</v>
      </c>
    </row>
    <row r="312" spans="2:21" ht="12">
      <c r="B312" s="1" t="s">
        <v>296</v>
      </c>
      <c r="C312" s="1" t="s">
        <v>335</v>
      </c>
      <c r="D312" s="10" t="s">
        <v>58</v>
      </c>
      <c r="E312" s="11">
        <v>245</v>
      </c>
      <c r="F312" s="11">
        <v>2126</v>
      </c>
      <c r="U312" s="8" t="s">
        <v>32</v>
      </c>
    </row>
    <row r="313" spans="2:21" ht="12">
      <c r="B313" s="1" t="s">
        <v>296</v>
      </c>
      <c r="C313" s="1" t="s">
        <v>336</v>
      </c>
      <c r="D313" s="10" t="s">
        <v>58</v>
      </c>
      <c r="E313" s="11">
        <v>253</v>
      </c>
      <c r="F313" s="11">
        <v>2134</v>
      </c>
      <c r="G313" s="11"/>
      <c r="H313" s="11"/>
      <c r="U313" s="8" t="s">
        <v>32</v>
      </c>
    </row>
    <row r="314" spans="2:21" ht="12">
      <c r="B314" s="1" t="s">
        <v>296</v>
      </c>
      <c r="C314" s="1" t="s">
        <v>337</v>
      </c>
      <c r="D314" s="10" t="s">
        <v>58</v>
      </c>
      <c r="E314" s="11">
        <v>249</v>
      </c>
      <c r="F314" s="11">
        <v>2130</v>
      </c>
      <c r="U314" s="8" t="s">
        <v>32</v>
      </c>
    </row>
    <row r="315" spans="2:21" ht="12">
      <c r="B315" s="1" t="s">
        <v>296</v>
      </c>
      <c r="C315" s="1" t="s">
        <v>338</v>
      </c>
      <c r="D315" s="10" t="s">
        <v>58</v>
      </c>
      <c r="E315" s="11">
        <v>246</v>
      </c>
      <c r="F315" s="11">
        <v>2127</v>
      </c>
      <c r="U315" s="8" t="s">
        <v>32</v>
      </c>
    </row>
    <row r="316" spans="2:21" ht="12">
      <c r="B316" s="1" t="s">
        <v>296</v>
      </c>
      <c r="C316" s="1" t="s">
        <v>339</v>
      </c>
      <c r="D316" s="10" t="s">
        <v>58</v>
      </c>
      <c r="E316" s="11">
        <v>253</v>
      </c>
      <c r="F316" s="11">
        <v>2134</v>
      </c>
      <c r="U316" s="8" t="s">
        <v>32</v>
      </c>
    </row>
    <row r="317" spans="2:21" ht="12">
      <c r="B317" s="1" t="s">
        <v>296</v>
      </c>
      <c r="C317" s="1" t="s">
        <v>340</v>
      </c>
      <c r="D317" s="10" t="s">
        <v>58</v>
      </c>
      <c r="E317" s="11">
        <v>240</v>
      </c>
      <c r="F317" s="11">
        <v>2121</v>
      </c>
      <c r="U317" s="8" t="s">
        <v>32</v>
      </c>
    </row>
    <row r="318" spans="2:21" ht="12">
      <c r="B318" s="1" t="s">
        <v>296</v>
      </c>
      <c r="C318" s="1" t="s">
        <v>341</v>
      </c>
      <c r="D318" s="10" t="s">
        <v>58</v>
      </c>
      <c r="E318" s="11">
        <v>243</v>
      </c>
      <c r="F318" s="11">
        <v>2124</v>
      </c>
      <c r="U318" s="8" t="s">
        <v>32</v>
      </c>
    </row>
    <row r="319" spans="2:21" ht="12">
      <c r="B319" s="1" t="s">
        <v>296</v>
      </c>
      <c r="C319" s="1" t="s">
        <v>342</v>
      </c>
      <c r="D319" s="10" t="s">
        <v>58</v>
      </c>
      <c r="E319" s="11">
        <v>243.75</v>
      </c>
      <c r="F319" s="11">
        <v>2124.75</v>
      </c>
      <c r="G319" s="11"/>
      <c r="H319" s="11"/>
      <c r="U319" s="8" t="s">
        <v>32</v>
      </c>
    </row>
    <row r="320" spans="2:21" ht="12">
      <c r="B320" s="1" t="s">
        <v>296</v>
      </c>
      <c r="C320" s="1" t="s">
        <v>343</v>
      </c>
      <c r="D320" s="10" t="s">
        <v>58</v>
      </c>
      <c r="E320" s="11">
        <v>252</v>
      </c>
      <c r="F320" s="11">
        <v>2133</v>
      </c>
      <c r="U320" s="8" t="s">
        <v>32</v>
      </c>
    </row>
    <row r="321" spans="2:21" ht="12">
      <c r="B321" s="1" t="s">
        <v>296</v>
      </c>
      <c r="C321" s="1" t="s">
        <v>344</v>
      </c>
      <c r="D321" s="10" t="s">
        <v>58</v>
      </c>
      <c r="E321" s="11">
        <v>237</v>
      </c>
      <c r="F321" s="11">
        <v>2118</v>
      </c>
      <c r="U321" s="8" t="s">
        <v>32</v>
      </c>
    </row>
    <row r="322" spans="2:21" ht="12">
      <c r="B322" s="1" t="s">
        <v>296</v>
      </c>
      <c r="C322" s="1" t="s">
        <v>345</v>
      </c>
      <c r="D322" s="10" t="s">
        <v>58</v>
      </c>
      <c r="E322" s="11">
        <v>234</v>
      </c>
      <c r="F322" s="11">
        <v>2115</v>
      </c>
      <c r="G322" s="11"/>
      <c r="H322" s="11"/>
      <c r="U322" s="8" t="s">
        <v>32</v>
      </c>
    </row>
    <row r="323" spans="2:21" ht="12">
      <c r="B323" s="1" t="s">
        <v>296</v>
      </c>
      <c r="C323" s="1" t="s">
        <v>346</v>
      </c>
      <c r="D323" s="10" t="s">
        <v>58</v>
      </c>
      <c r="E323" s="11">
        <v>240</v>
      </c>
      <c r="F323" s="11">
        <v>2121</v>
      </c>
      <c r="U323" s="8" t="s">
        <v>32</v>
      </c>
    </row>
    <row r="324" spans="2:21" ht="12">
      <c r="B324" s="1" t="s">
        <v>296</v>
      </c>
      <c r="C324" s="1" t="s">
        <v>347</v>
      </c>
      <c r="D324" s="10" t="s">
        <v>58</v>
      </c>
      <c r="E324" s="11">
        <v>249.6</v>
      </c>
      <c r="F324" s="11">
        <v>2130.6</v>
      </c>
      <c r="U324" s="8" t="s">
        <v>32</v>
      </c>
    </row>
    <row r="325" spans="2:21" ht="12">
      <c r="B325" s="1" t="s">
        <v>296</v>
      </c>
      <c r="C325" s="1" t="s">
        <v>348</v>
      </c>
      <c r="D325" s="10" t="s">
        <v>58</v>
      </c>
      <c r="E325" s="11">
        <v>247</v>
      </c>
      <c r="F325" s="11">
        <v>2128</v>
      </c>
      <c r="U325" s="8" t="s">
        <v>32</v>
      </c>
    </row>
    <row r="326" spans="2:21" ht="12">
      <c r="B326" s="1" t="s">
        <v>296</v>
      </c>
      <c r="C326" s="1" t="s">
        <v>349</v>
      </c>
      <c r="D326" s="10" t="s">
        <v>58</v>
      </c>
      <c r="E326" s="11">
        <v>246.6</v>
      </c>
      <c r="F326" s="11">
        <v>2127.6</v>
      </c>
      <c r="G326" s="11"/>
      <c r="H326" s="11"/>
      <c r="K326" s="11"/>
      <c r="L326" s="11"/>
      <c r="U326" s="8" t="s">
        <v>32</v>
      </c>
    </row>
    <row r="327" spans="2:21" ht="12">
      <c r="B327" s="1" t="s">
        <v>296</v>
      </c>
      <c r="C327" s="1" t="s">
        <v>350</v>
      </c>
      <c r="D327" s="10" t="s">
        <v>58</v>
      </c>
      <c r="E327" s="11">
        <v>252</v>
      </c>
      <c r="F327" s="11">
        <v>2133</v>
      </c>
      <c r="G327" s="11"/>
      <c r="H327" s="11"/>
      <c r="I327" s="11"/>
      <c r="J327" s="11"/>
      <c r="K327" s="11"/>
      <c r="L327" s="11"/>
      <c r="M327" s="11"/>
      <c r="N327" s="11"/>
      <c r="S327" s="11"/>
      <c r="T327" s="11"/>
      <c r="U327" s="8" t="s">
        <v>32</v>
      </c>
    </row>
    <row r="328" spans="2:21" ht="12">
      <c r="B328" s="1" t="s">
        <v>296</v>
      </c>
      <c r="C328" s="1" t="s">
        <v>351</v>
      </c>
      <c r="D328" s="10" t="s">
        <v>58</v>
      </c>
      <c r="E328" s="11">
        <v>243</v>
      </c>
      <c r="F328" s="11">
        <v>2124</v>
      </c>
      <c r="G328" s="11"/>
      <c r="H328" s="11"/>
      <c r="U328" s="8" t="s">
        <v>32</v>
      </c>
    </row>
    <row r="329" spans="2:21" ht="12">
      <c r="B329" s="1" t="s">
        <v>296</v>
      </c>
      <c r="C329" s="1" t="s">
        <v>352</v>
      </c>
      <c r="D329" s="10" t="s">
        <v>58</v>
      </c>
      <c r="E329" s="11">
        <v>243</v>
      </c>
      <c r="F329" s="11">
        <v>2124</v>
      </c>
      <c r="U329" s="8" t="s">
        <v>32</v>
      </c>
    </row>
    <row r="330" spans="2:21" ht="12">
      <c r="B330" s="1" t="s">
        <v>296</v>
      </c>
      <c r="C330" s="1" t="s">
        <v>353</v>
      </c>
      <c r="D330" s="10" t="s">
        <v>58</v>
      </c>
      <c r="E330" s="11">
        <v>252</v>
      </c>
      <c r="F330" s="11">
        <v>2133</v>
      </c>
      <c r="G330" s="11"/>
      <c r="H330" s="11"/>
      <c r="U330" s="8" t="s">
        <v>32</v>
      </c>
    </row>
    <row r="331" spans="2:21" ht="12">
      <c r="B331" s="1" t="s">
        <v>296</v>
      </c>
      <c r="C331" s="1" t="s">
        <v>354</v>
      </c>
      <c r="D331" s="10" t="s">
        <v>58</v>
      </c>
      <c r="E331" s="11">
        <v>249</v>
      </c>
      <c r="F331" s="11">
        <v>2130</v>
      </c>
      <c r="U331" s="8" t="s">
        <v>32</v>
      </c>
    </row>
    <row r="332" spans="2:21" ht="12">
      <c r="B332" s="1" t="s">
        <v>296</v>
      </c>
      <c r="C332" s="1" t="s">
        <v>355</v>
      </c>
      <c r="D332" s="10" t="s">
        <v>58</v>
      </c>
      <c r="E332" s="11">
        <v>252</v>
      </c>
      <c r="F332" s="11">
        <v>2133</v>
      </c>
      <c r="U332" s="8" t="s">
        <v>32</v>
      </c>
    </row>
    <row r="333" spans="2:21" ht="12">
      <c r="B333" s="1" t="s">
        <v>296</v>
      </c>
      <c r="C333" s="1" t="s">
        <v>356</v>
      </c>
      <c r="D333" s="10" t="s">
        <v>58</v>
      </c>
      <c r="E333" s="11">
        <v>249</v>
      </c>
      <c r="F333" s="11">
        <v>2130</v>
      </c>
      <c r="U333" s="8" t="s">
        <v>32</v>
      </c>
    </row>
    <row r="334" spans="2:21" ht="12">
      <c r="B334" s="1" t="s">
        <v>296</v>
      </c>
      <c r="C334" s="1" t="s">
        <v>357</v>
      </c>
      <c r="D334" s="10" t="s">
        <v>58</v>
      </c>
      <c r="E334" s="11">
        <v>250.5</v>
      </c>
      <c r="F334" s="11">
        <v>2131.5</v>
      </c>
      <c r="G334" s="11"/>
      <c r="H334" s="11"/>
      <c r="U334" s="8" t="s">
        <v>32</v>
      </c>
    </row>
    <row r="335" spans="2:21" ht="12">
      <c r="B335" s="1" t="s">
        <v>296</v>
      </c>
      <c r="C335" s="1" t="s">
        <v>358</v>
      </c>
      <c r="D335" s="10" t="s">
        <v>58</v>
      </c>
      <c r="E335" s="11">
        <v>245</v>
      </c>
      <c r="F335" s="11">
        <v>2126</v>
      </c>
      <c r="U335" s="8" t="s">
        <v>32</v>
      </c>
    </row>
    <row r="336" spans="2:21" ht="12">
      <c r="B336" s="1" t="s">
        <v>296</v>
      </c>
      <c r="C336" s="1" t="s">
        <v>359</v>
      </c>
      <c r="D336" s="10" t="s">
        <v>58</v>
      </c>
      <c r="E336" s="11">
        <v>243</v>
      </c>
      <c r="F336" s="11">
        <v>2124</v>
      </c>
      <c r="U336" s="8" t="s">
        <v>32</v>
      </c>
    </row>
    <row r="337" spans="2:21" ht="12">
      <c r="B337" s="1" t="s">
        <v>296</v>
      </c>
      <c r="C337" s="1" t="s">
        <v>360</v>
      </c>
      <c r="D337" s="10" t="s">
        <v>58</v>
      </c>
      <c r="E337" s="11">
        <v>243</v>
      </c>
      <c r="F337" s="11">
        <v>2124</v>
      </c>
      <c r="U337" s="8" t="s">
        <v>32</v>
      </c>
    </row>
    <row r="338" spans="2:21" ht="12">
      <c r="B338" s="1" t="s">
        <v>296</v>
      </c>
      <c r="C338" s="1" t="s">
        <v>361</v>
      </c>
      <c r="D338" s="10" t="s">
        <v>58</v>
      </c>
      <c r="E338" s="11">
        <v>234.9</v>
      </c>
      <c r="F338" s="11">
        <v>2115.9</v>
      </c>
      <c r="G338" s="11"/>
      <c r="H338" s="11"/>
      <c r="U338" s="8" t="s">
        <v>32</v>
      </c>
    </row>
    <row r="339" spans="2:21" ht="12">
      <c r="B339" s="1" t="s">
        <v>296</v>
      </c>
      <c r="C339" s="1" t="s">
        <v>362</v>
      </c>
      <c r="D339" s="10" t="s">
        <v>58</v>
      </c>
      <c r="E339" s="11">
        <v>243</v>
      </c>
      <c r="F339" s="11">
        <v>2124</v>
      </c>
      <c r="U339" s="8" t="s">
        <v>32</v>
      </c>
    </row>
    <row r="340" spans="2:21" ht="12">
      <c r="B340" s="1" t="s">
        <v>296</v>
      </c>
      <c r="C340" s="1" t="s">
        <v>363</v>
      </c>
      <c r="D340" s="10" t="s">
        <v>58</v>
      </c>
      <c r="E340" s="11">
        <v>234</v>
      </c>
      <c r="F340" s="11">
        <v>2115</v>
      </c>
      <c r="U340" s="8" t="s">
        <v>32</v>
      </c>
    </row>
    <row r="341" spans="2:24" ht="12">
      <c r="B341" s="1" t="s">
        <v>296</v>
      </c>
      <c r="C341" s="1" t="s">
        <v>364</v>
      </c>
      <c r="D341" s="10" t="s">
        <v>58</v>
      </c>
      <c r="E341" s="11">
        <v>243</v>
      </c>
      <c r="F341" s="11">
        <v>2124</v>
      </c>
      <c r="U341" s="8" t="s">
        <v>32</v>
      </c>
      <c r="V341" s="4"/>
      <c r="W341" s="4"/>
      <c r="X341" s="4"/>
    </row>
    <row r="342" spans="2:24" ht="12">
      <c r="B342" s="1" t="s">
        <v>296</v>
      </c>
      <c r="C342" s="1" t="s">
        <v>365</v>
      </c>
      <c r="D342" s="10" t="s">
        <v>58</v>
      </c>
      <c r="E342" s="11">
        <v>248.1</v>
      </c>
      <c r="F342" s="11">
        <v>2129.1</v>
      </c>
      <c r="U342" s="8" t="s">
        <v>32</v>
      </c>
      <c r="V342" s="4"/>
      <c r="W342" s="4"/>
      <c r="X342" s="4"/>
    </row>
    <row r="343" spans="2:24" ht="12">
      <c r="B343" s="1" t="s">
        <v>296</v>
      </c>
      <c r="C343" s="1" t="s">
        <v>366</v>
      </c>
      <c r="D343" s="10" t="s">
        <v>58</v>
      </c>
      <c r="E343" s="11">
        <v>251</v>
      </c>
      <c r="F343" s="11">
        <v>2132</v>
      </c>
      <c r="G343" s="11"/>
      <c r="H343" s="11"/>
      <c r="U343" s="8" t="s">
        <v>32</v>
      </c>
      <c r="V343" s="4"/>
      <c r="W343" s="4"/>
      <c r="X343" s="4"/>
    </row>
    <row r="344" spans="2:24" ht="12">
      <c r="B344" s="1" t="s">
        <v>296</v>
      </c>
      <c r="C344" s="1" t="s">
        <v>367</v>
      </c>
      <c r="D344" s="10" t="s">
        <v>58</v>
      </c>
      <c r="E344" s="11">
        <v>240</v>
      </c>
      <c r="F344" s="11">
        <v>2121</v>
      </c>
      <c r="G344" s="11"/>
      <c r="H344" s="11"/>
      <c r="U344" s="8" t="s">
        <v>32</v>
      </c>
      <c r="V344" s="4"/>
      <c r="W344" s="4"/>
      <c r="X344" s="4"/>
    </row>
    <row r="345" spans="2:24" ht="12">
      <c r="B345" s="1" t="s">
        <v>296</v>
      </c>
      <c r="C345" s="13" t="s">
        <v>368</v>
      </c>
      <c r="D345" s="7" t="s">
        <v>83</v>
      </c>
      <c r="E345" s="11">
        <v>1191</v>
      </c>
      <c r="F345" s="11">
        <v>5523</v>
      </c>
      <c r="G345" s="11">
        <v>1191</v>
      </c>
      <c r="H345" s="11">
        <v>5523</v>
      </c>
      <c r="U345" s="8" t="s">
        <v>32</v>
      </c>
      <c r="V345" s="4"/>
      <c r="W345" s="4"/>
      <c r="X345" s="4"/>
    </row>
    <row r="346" spans="1:24" ht="12">
      <c r="A346" s="1" t="s">
        <v>33</v>
      </c>
      <c r="B346" s="1" t="s">
        <v>369</v>
      </c>
      <c r="C346" s="13" t="s">
        <v>370</v>
      </c>
      <c r="D346" s="7" t="s">
        <v>36</v>
      </c>
      <c r="E346" s="6">
        <v>1332</v>
      </c>
      <c r="F346" s="6">
        <v>3905</v>
      </c>
      <c r="G346" s="6">
        <v>1350</v>
      </c>
      <c r="H346" s="6">
        <v>4038</v>
      </c>
      <c r="Q346" s="11"/>
      <c r="R346" s="11"/>
      <c r="U346" s="8" t="s">
        <v>32</v>
      </c>
      <c r="V346" s="4"/>
      <c r="W346" s="4"/>
      <c r="X346" s="4"/>
    </row>
    <row r="347" spans="2:24" ht="12">
      <c r="B347" s="1" t="s">
        <v>369</v>
      </c>
      <c r="C347" s="13" t="s">
        <v>371</v>
      </c>
      <c r="D347" s="7" t="s">
        <v>36</v>
      </c>
      <c r="E347" s="11">
        <v>1317</v>
      </c>
      <c r="F347" s="11">
        <v>3889</v>
      </c>
      <c r="G347" s="11">
        <v>1349</v>
      </c>
      <c r="H347" s="11">
        <v>4037</v>
      </c>
      <c r="I347" s="6">
        <v>1529</v>
      </c>
      <c r="J347" s="6">
        <v>4630</v>
      </c>
      <c r="K347" s="6">
        <v>4630</v>
      </c>
      <c r="L347" s="6">
        <v>11584</v>
      </c>
      <c r="M347" s="6">
        <v>4630</v>
      </c>
      <c r="N347" s="6">
        <v>11584</v>
      </c>
      <c r="O347" s="6">
        <v>2651</v>
      </c>
      <c r="P347" s="6">
        <v>6291</v>
      </c>
      <c r="Q347" s="6">
        <v>3236</v>
      </c>
      <c r="R347" s="6">
        <v>9400</v>
      </c>
      <c r="U347" s="8" t="s">
        <v>32</v>
      </c>
      <c r="V347" s="4"/>
      <c r="W347" s="4"/>
      <c r="X347" s="4"/>
    </row>
    <row r="348" spans="2:24" ht="12">
      <c r="B348" s="1" t="s">
        <v>369</v>
      </c>
      <c r="C348" s="1" t="s">
        <v>372</v>
      </c>
      <c r="D348" s="7" t="s">
        <v>47</v>
      </c>
      <c r="E348" s="11">
        <v>1020</v>
      </c>
      <c r="F348" s="11">
        <v>2648</v>
      </c>
      <c r="G348" s="11">
        <v>999</v>
      </c>
      <c r="H348" s="11">
        <v>2619</v>
      </c>
      <c r="U348" s="8" t="s">
        <v>32</v>
      </c>
      <c r="V348" s="4"/>
      <c r="W348" s="4"/>
      <c r="X348" s="4"/>
    </row>
    <row r="349" spans="2:21" ht="12">
      <c r="B349" s="1" t="s">
        <v>369</v>
      </c>
      <c r="C349" s="13" t="s">
        <v>300</v>
      </c>
      <c r="D349" s="7" t="s">
        <v>47</v>
      </c>
      <c r="E349" s="6">
        <v>1037</v>
      </c>
      <c r="F349" s="6">
        <v>2665</v>
      </c>
      <c r="G349" s="6">
        <v>1010</v>
      </c>
      <c r="H349" s="6">
        <v>2630</v>
      </c>
      <c r="K349" s="11"/>
      <c r="L349" s="11"/>
      <c r="M349" s="11"/>
      <c r="N349" s="11"/>
      <c r="U349" s="8" t="s">
        <v>32</v>
      </c>
    </row>
    <row r="350" spans="2:21" ht="12">
      <c r="B350" s="1" t="s">
        <v>369</v>
      </c>
      <c r="C350" s="13" t="s">
        <v>373</v>
      </c>
      <c r="D350" s="7" t="s">
        <v>47</v>
      </c>
      <c r="E350" s="6">
        <v>1051</v>
      </c>
      <c r="F350" s="6">
        <v>2679</v>
      </c>
      <c r="G350" s="6">
        <v>1024</v>
      </c>
      <c r="H350" s="6">
        <v>2644</v>
      </c>
      <c r="K350" s="11"/>
      <c r="L350" s="11"/>
      <c r="U350" s="8" t="s">
        <v>32</v>
      </c>
    </row>
    <row r="351" spans="2:21" ht="12">
      <c r="B351" s="1" t="s">
        <v>369</v>
      </c>
      <c r="C351" s="13" t="s">
        <v>374</v>
      </c>
      <c r="D351" s="7" t="s">
        <v>47</v>
      </c>
      <c r="E351" s="11">
        <v>1032</v>
      </c>
      <c r="F351" s="11">
        <v>2660</v>
      </c>
      <c r="G351" s="11">
        <v>1011</v>
      </c>
      <c r="H351" s="11">
        <v>2631</v>
      </c>
      <c r="U351" s="8" t="s">
        <v>32</v>
      </c>
    </row>
    <row r="352" spans="2:21" ht="12">
      <c r="B352" s="1" t="s">
        <v>369</v>
      </c>
      <c r="C352" s="13" t="s">
        <v>375</v>
      </c>
      <c r="D352" s="7" t="s">
        <v>47</v>
      </c>
      <c r="E352" s="6">
        <v>1035</v>
      </c>
      <c r="F352" s="6">
        <v>2663</v>
      </c>
      <c r="G352" s="6">
        <v>1011</v>
      </c>
      <c r="H352" s="6">
        <v>2631</v>
      </c>
      <c r="I352" s="11"/>
      <c r="J352" s="11"/>
      <c r="U352" s="8" t="s">
        <v>32</v>
      </c>
    </row>
    <row r="353" spans="2:21" ht="12">
      <c r="B353" s="1" t="s">
        <v>369</v>
      </c>
      <c r="C353" s="13" t="s">
        <v>376</v>
      </c>
      <c r="D353" s="7" t="s">
        <v>47</v>
      </c>
      <c r="E353" s="11">
        <v>1012</v>
      </c>
      <c r="F353" s="11">
        <v>2640</v>
      </c>
      <c r="G353" s="11">
        <v>994</v>
      </c>
      <c r="H353" s="11">
        <v>2614</v>
      </c>
      <c r="U353" s="8" t="s">
        <v>32</v>
      </c>
    </row>
    <row r="354" spans="2:21" ht="12">
      <c r="B354" s="1" t="s">
        <v>369</v>
      </c>
      <c r="C354" s="13" t="s">
        <v>377</v>
      </c>
      <c r="D354" s="7" t="s">
        <v>56</v>
      </c>
      <c r="E354" s="11">
        <v>1067</v>
      </c>
      <c r="F354" s="11">
        <v>2694</v>
      </c>
      <c r="G354" s="11">
        <v>1036</v>
      </c>
      <c r="H354" s="11">
        <v>2656</v>
      </c>
      <c r="U354" s="8" t="s">
        <v>32</v>
      </c>
    </row>
    <row r="355" spans="2:21" ht="12">
      <c r="B355" s="1" t="s">
        <v>369</v>
      </c>
      <c r="C355" s="13" t="s">
        <v>378</v>
      </c>
      <c r="D355" s="7" t="s">
        <v>56</v>
      </c>
      <c r="E355" s="11">
        <v>1078</v>
      </c>
      <c r="F355" s="11">
        <v>2708</v>
      </c>
      <c r="G355" s="11">
        <v>1048</v>
      </c>
      <c r="H355" s="11">
        <v>2668</v>
      </c>
      <c r="O355" s="11"/>
      <c r="P355" s="11"/>
      <c r="U355" s="8" t="s">
        <v>32</v>
      </c>
    </row>
    <row r="356" spans="2:21" ht="12">
      <c r="B356" s="1" t="s">
        <v>369</v>
      </c>
      <c r="C356" s="13" t="s">
        <v>379</v>
      </c>
      <c r="D356" s="7" t="s">
        <v>56</v>
      </c>
      <c r="E356" s="11">
        <v>1043</v>
      </c>
      <c r="F356" s="11">
        <v>2671</v>
      </c>
      <c r="G356" s="11"/>
      <c r="H356" s="11"/>
      <c r="U356" s="8" t="s">
        <v>32</v>
      </c>
    </row>
    <row r="357" spans="2:21" ht="12">
      <c r="B357" s="1" t="s">
        <v>369</v>
      </c>
      <c r="C357" s="13" t="s">
        <v>380</v>
      </c>
      <c r="D357" s="7" t="s">
        <v>56</v>
      </c>
      <c r="E357" s="11">
        <v>1015</v>
      </c>
      <c r="F357" s="11">
        <v>2642</v>
      </c>
      <c r="G357" s="11"/>
      <c r="H357" s="11"/>
      <c r="U357" s="8" t="s">
        <v>32</v>
      </c>
    </row>
    <row r="358" spans="2:21" ht="12">
      <c r="B358" s="1" t="s">
        <v>369</v>
      </c>
      <c r="C358" s="13" t="s">
        <v>381</v>
      </c>
      <c r="D358" s="7" t="s">
        <v>58</v>
      </c>
      <c r="E358" s="11">
        <v>780</v>
      </c>
      <c r="F358" s="11">
        <v>2040</v>
      </c>
      <c r="U358" s="8" t="s">
        <v>32</v>
      </c>
    </row>
    <row r="359" spans="2:21" ht="12">
      <c r="B359" s="1" t="s">
        <v>369</v>
      </c>
      <c r="C359" s="13" t="s">
        <v>382</v>
      </c>
      <c r="D359" s="7" t="s">
        <v>58</v>
      </c>
      <c r="E359" s="11">
        <v>724</v>
      </c>
      <c r="F359" s="11">
        <v>1984</v>
      </c>
      <c r="G359" s="11"/>
      <c r="H359" s="11"/>
      <c r="I359" s="11"/>
      <c r="J359" s="11"/>
      <c r="K359" s="11"/>
      <c r="L359" s="11"/>
      <c r="U359" s="8" t="s">
        <v>32</v>
      </c>
    </row>
    <row r="360" spans="2:21" ht="12">
      <c r="B360" s="1" t="s">
        <v>369</v>
      </c>
      <c r="C360" s="13" t="s">
        <v>383</v>
      </c>
      <c r="D360" s="7" t="s">
        <v>58</v>
      </c>
      <c r="E360" s="11">
        <v>767</v>
      </c>
      <c r="F360" s="11">
        <v>2027</v>
      </c>
      <c r="U360" s="8" t="s">
        <v>32</v>
      </c>
    </row>
    <row r="361" spans="2:21" ht="12">
      <c r="B361" s="1" t="s">
        <v>369</v>
      </c>
      <c r="C361" s="13" t="s">
        <v>384</v>
      </c>
      <c r="D361" s="7" t="s">
        <v>58</v>
      </c>
      <c r="E361" s="11">
        <v>720</v>
      </c>
      <c r="F361" s="11">
        <v>1980</v>
      </c>
      <c r="U361" s="8" t="s">
        <v>32</v>
      </c>
    </row>
    <row r="362" spans="2:21" ht="12">
      <c r="B362" s="1" t="s">
        <v>369</v>
      </c>
      <c r="C362" s="13" t="s">
        <v>385</v>
      </c>
      <c r="D362" s="7" t="s">
        <v>58</v>
      </c>
      <c r="E362" s="11">
        <v>780</v>
      </c>
      <c r="F362" s="11">
        <v>2040</v>
      </c>
      <c r="U362" s="8" t="s">
        <v>32</v>
      </c>
    </row>
    <row r="363" spans="2:21" ht="12">
      <c r="B363" s="1" t="s">
        <v>369</v>
      </c>
      <c r="C363" s="13" t="s">
        <v>386</v>
      </c>
      <c r="D363" s="7" t="s">
        <v>58</v>
      </c>
      <c r="E363" s="11">
        <v>683</v>
      </c>
      <c r="F363" s="11">
        <v>1943</v>
      </c>
      <c r="G363" s="11"/>
      <c r="H363" s="11"/>
      <c r="U363" s="8" t="s">
        <v>32</v>
      </c>
    </row>
    <row r="364" spans="2:21" ht="12">
      <c r="B364" s="1" t="s">
        <v>369</v>
      </c>
      <c r="C364" s="13" t="s">
        <v>387</v>
      </c>
      <c r="D364" s="7" t="s">
        <v>58</v>
      </c>
      <c r="E364" s="11">
        <v>765</v>
      </c>
      <c r="F364" s="11">
        <v>2025</v>
      </c>
      <c r="U364" s="8" t="s">
        <v>32</v>
      </c>
    </row>
    <row r="365" spans="2:21" ht="12">
      <c r="B365" s="1" t="s">
        <v>369</v>
      </c>
      <c r="C365" s="13" t="s">
        <v>388</v>
      </c>
      <c r="D365" s="7" t="s">
        <v>58</v>
      </c>
      <c r="E365" s="11">
        <v>690</v>
      </c>
      <c r="F365" s="11">
        <v>1950</v>
      </c>
      <c r="U365" s="8" t="s">
        <v>32</v>
      </c>
    </row>
    <row r="366" spans="2:21" ht="12">
      <c r="B366" s="1" t="s">
        <v>369</v>
      </c>
      <c r="C366" s="13" t="s">
        <v>389</v>
      </c>
      <c r="D366" s="7" t="s">
        <v>58</v>
      </c>
      <c r="E366" s="11">
        <v>769</v>
      </c>
      <c r="F366" s="11">
        <v>2029</v>
      </c>
      <c r="U366" s="8" t="s">
        <v>32</v>
      </c>
    </row>
    <row r="367" spans="2:21" ht="12">
      <c r="B367" s="1" t="s">
        <v>369</v>
      </c>
      <c r="C367" s="13" t="s">
        <v>390</v>
      </c>
      <c r="D367" s="7" t="s">
        <v>58</v>
      </c>
      <c r="E367" s="11">
        <v>765</v>
      </c>
      <c r="F367" s="11">
        <v>2025</v>
      </c>
      <c r="U367" s="8" t="s">
        <v>32</v>
      </c>
    </row>
    <row r="368" spans="2:21" ht="12">
      <c r="B368" s="1" t="s">
        <v>369</v>
      </c>
      <c r="C368" s="13" t="s">
        <v>391</v>
      </c>
      <c r="D368" s="7" t="s">
        <v>58</v>
      </c>
      <c r="E368" s="11">
        <v>735</v>
      </c>
      <c r="F368" s="11">
        <v>1995</v>
      </c>
      <c r="G368" s="11"/>
      <c r="H368" s="11"/>
      <c r="U368" s="8" t="s">
        <v>32</v>
      </c>
    </row>
    <row r="369" spans="2:21" ht="12">
      <c r="B369" s="1" t="s">
        <v>369</v>
      </c>
      <c r="C369" s="13" t="s">
        <v>392</v>
      </c>
      <c r="D369" s="7" t="s">
        <v>58</v>
      </c>
      <c r="E369" s="11">
        <v>750</v>
      </c>
      <c r="F369" s="11">
        <v>2010</v>
      </c>
      <c r="U369" s="8" t="s">
        <v>32</v>
      </c>
    </row>
    <row r="370" spans="2:21" ht="12">
      <c r="B370" s="1" t="s">
        <v>369</v>
      </c>
      <c r="C370" s="13" t="s">
        <v>393</v>
      </c>
      <c r="D370" s="7" t="s">
        <v>58</v>
      </c>
      <c r="E370" s="11">
        <v>767</v>
      </c>
      <c r="F370" s="11">
        <v>2027</v>
      </c>
      <c r="U370" s="8" t="s">
        <v>32</v>
      </c>
    </row>
    <row r="371" spans="1:21" ht="12">
      <c r="A371" s="1" t="s">
        <v>33</v>
      </c>
      <c r="B371" s="1" t="s">
        <v>394</v>
      </c>
      <c r="C371" s="9" t="s">
        <v>395</v>
      </c>
      <c r="D371" s="10" t="s">
        <v>36</v>
      </c>
      <c r="E371" s="11">
        <v>2228</v>
      </c>
      <c r="F371" s="11">
        <v>4848</v>
      </c>
      <c r="G371" s="11">
        <v>2228</v>
      </c>
      <c r="H371" s="11">
        <v>2228</v>
      </c>
      <c r="I371" s="11">
        <v>2528</v>
      </c>
      <c r="J371" s="11">
        <v>5348</v>
      </c>
      <c r="K371" s="11">
        <v>4400</v>
      </c>
      <c r="L371" s="11">
        <v>10000</v>
      </c>
      <c r="U371" s="8" t="s">
        <v>32</v>
      </c>
    </row>
    <row r="372" spans="2:21" ht="12">
      <c r="B372" s="1" t="s">
        <v>394</v>
      </c>
      <c r="C372" s="9" t="s">
        <v>396</v>
      </c>
      <c r="D372" s="10" t="s">
        <v>39</v>
      </c>
      <c r="E372" s="11">
        <v>2220</v>
      </c>
      <c r="F372" s="11">
        <v>5830</v>
      </c>
      <c r="G372" s="11">
        <v>2220</v>
      </c>
      <c r="H372" s="11">
        <v>2220</v>
      </c>
      <c r="U372" s="8" t="s">
        <v>32</v>
      </c>
    </row>
    <row r="373" spans="2:21" ht="12">
      <c r="B373" s="1" t="s">
        <v>394</v>
      </c>
      <c r="C373" s="9" t="s">
        <v>397</v>
      </c>
      <c r="D373" s="10" t="s">
        <v>41</v>
      </c>
      <c r="E373" s="11">
        <v>1500</v>
      </c>
      <c r="F373" s="11">
        <v>2980</v>
      </c>
      <c r="G373" s="11">
        <v>1500</v>
      </c>
      <c r="H373" s="11">
        <v>1500</v>
      </c>
      <c r="U373" s="8" t="s">
        <v>32</v>
      </c>
    </row>
    <row r="374" spans="2:21" ht="12">
      <c r="B374" s="1" t="s">
        <v>394</v>
      </c>
      <c r="C374" s="9" t="s">
        <v>398</v>
      </c>
      <c r="D374" s="10" t="s">
        <v>47</v>
      </c>
      <c r="E374" s="11">
        <v>2110</v>
      </c>
      <c r="F374" s="11">
        <v>3910</v>
      </c>
      <c r="G374" s="11">
        <v>2110</v>
      </c>
      <c r="H374" s="11">
        <v>2110</v>
      </c>
      <c r="U374" s="8" t="s">
        <v>32</v>
      </c>
    </row>
    <row r="375" spans="2:21" ht="12">
      <c r="B375" s="1" t="s">
        <v>394</v>
      </c>
      <c r="C375" s="9" t="s">
        <v>399</v>
      </c>
      <c r="D375" s="10" t="s">
        <v>47</v>
      </c>
      <c r="E375" s="11">
        <v>1200</v>
      </c>
      <c r="F375" s="11">
        <v>2800</v>
      </c>
      <c r="G375" s="11">
        <v>1200</v>
      </c>
      <c r="H375" s="11">
        <v>1200</v>
      </c>
      <c r="U375" s="8" t="s">
        <v>32</v>
      </c>
    </row>
    <row r="376" spans="2:21" ht="12">
      <c r="B376" s="1" t="s">
        <v>394</v>
      </c>
      <c r="C376" s="9" t="s">
        <v>400</v>
      </c>
      <c r="D376" s="10" t="s">
        <v>47</v>
      </c>
      <c r="E376" s="11">
        <v>1920</v>
      </c>
      <c r="F376" s="11">
        <v>2870</v>
      </c>
      <c r="G376" s="11">
        <v>1920</v>
      </c>
      <c r="H376" s="11">
        <v>1920</v>
      </c>
      <c r="U376" s="8" t="s">
        <v>32</v>
      </c>
    </row>
    <row r="377" spans="2:21" ht="12">
      <c r="B377" s="1" t="s">
        <v>394</v>
      </c>
      <c r="C377" s="9" t="s">
        <v>401</v>
      </c>
      <c r="D377" s="10" t="s">
        <v>47</v>
      </c>
      <c r="E377" s="11">
        <v>2285</v>
      </c>
      <c r="F377" s="11">
        <v>4963</v>
      </c>
      <c r="G377" s="11">
        <v>2285</v>
      </c>
      <c r="H377" s="11">
        <v>2285</v>
      </c>
      <c r="I377" s="11"/>
      <c r="J377" s="11"/>
      <c r="K377" s="11"/>
      <c r="L377" s="11"/>
      <c r="U377" s="8" t="s">
        <v>32</v>
      </c>
    </row>
    <row r="378" spans="2:21" ht="12">
      <c r="B378" s="1" t="s">
        <v>394</v>
      </c>
      <c r="C378" s="9" t="s">
        <v>402</v>
      </c>
      <c r="D378" s="10" t="s">
        <v>47</v>
      </c>
      <c r="E378" s="11">
        <v>2060</v>
      </c>
      <c r="F378" s="11">
        <v>3646</v>
      </c>
      <c r="G378" s="11">
        <v>2060</v>
      </c>
      <c r="H378" s="11">
        <v>2060</v>
      </c>
      <c r="K378" s="11"/>
      <c r="L378" s="11"/>
      <c r="M378" s="11"/>
      <c r="N378" s="11"/>
      <c r="U378" s="8" t="s">
        <v>32</v>
      </c>
    </row>
    <row r="379" spans="2:21" ht="12">
      <c r="B379" s="1" t="s">
        <v>394</v>
      </c>
      <c r="C379" s="9" t="s">
        <v>403</v>
      </c>
      <c r="D379" s="10" t="s">
        <v>56</v>
      </c>
      <c r="E379" s="11">
        <v>1600</v>
      </c>
      <c r="F379" s="11">
        <v>3340</v>
      </c>
      <c r="G379" s="11"/>
      <c r="H379" s="11"/>
      <c r="I379" s="11"/>
      <c r="J379" s="11"/>
      <c r="K379" s="11"/>
      <c r="L379" s="11"/>
      <c r="U379" s="8" t="s">
        <v>32</v>
      </c>
    </row>
    <row r="380" spans="2:21" ht="12">
      <c r="B380" s="1" t="s">
        <v>394</v>
      </c>
      <c r="C380" s="9" t="s">
        <v>404</v>
      </c>
      <c r="D380" s="10" t="s">
        <v>56</v>
      </c>
      <c r="E380" s="11">
        <v>1600</v>
      </c>
      <c r="F380" s="11">
        <v>3440</v>
      </c>
      <c r="U380" s="8" t="s">
        <v>32</v>
      </c>
    </row>
    <row r="381" spans="2:21" ht="12">
      <c r="B381" s="1" t="s">
        <v>394</v>
      </c>
      <c r="C381" s="9" t="s">
        <v>405</v>
      </c>
      <c r="D381" s="10" t="s">
        <v>56</v>
      </c>
      <c r="E381" s="11">
        <v>1600</v>
      </c>
      <c r="F381" s="11">
        <v>3440</v>
      </c>
      <c r="U381" s="8" t="s">
        <v>32</v>
      </c>
    </row>
    <row r="382" spans="2:21" ht="12">
      <c r="B382" s="1" t="s">
        <v>394</v>
      </c>
      <c r="C382" s="9" t="s">
        <v>406</v>
      </c>
      <c r="D382" s="10" t="s">
        <v>58</v>
      </c>
      <c r="E382" s="11">
        <v>1350</v>
      </c>
      <c r="F382" s="11">
        <v>2870</v>
      </c>
      <c r="U382" s="8" t="s">
        <v>32</v>
      </c>
    </row>
    <row r="383" spans="2:21" ht="12">
      <c r="B383" s="1" t="s">
        <v>394</v>
      </c>
      <c r="C383" s="9" t="s">
        <v>407</v>
      </c>
      <c r="D383" s="10" t="s">
        <v>58</v>
      </c>
      <c r="E383" s="11">
        <v>600</v>
      </c>
      <c r="F383" s="11">
        <v>900</v>
      </c>
      <c r="G383" s="11"/>
      <c r="H383" s="11"/>
      <c r="K383" s="11"/>
      <c r="L383" s="11"/>
      <c r="M383" s="11"/>
      <c r="N383" s="11"/>
      <c r="U383" s="8" t="s">
        <v>32</v>
      </c>
    </row>
    <row r="384" spans="2:21" ht="12">
      <c r="B384" s="1" t="s">
        <v>394</v>
      </c>
      <c r="C384" s="9" t="s">
        <v>408</v>
      </c>
      <c r="D384" s="10" t="s">
        <v>58</v>
      </c>
      <c r="E384" s="11">
        <v>714</v>
      </c>
      <c r="F384" s="11">
        <v>1404</v>
      </c>
      <c r="U384" s="8" t="s">
        <v>32</v>
      </c>
    </row>
    <row r="385" spans="2:21" ht="12">
      <c r="B385" s="1" t="s">
        <v>394</v>
      </c>
      <c r="C385" s="9" t="s">
        <v>409</v>
      </c>
      <c r="D385" s="10" t="s">
        <v>58</v>
      </c>
      <c r="E385" s="11">
        <v>1350</v>
      </c>
      <c r="F385" s="11">
        <v>2870</v>
      </c>
      <c r="U385" s="8" t="s">
        <v>32</v>
      </c>
    </row>
    <row r="386" spans="2:21" ht="12">
      <c r="B386" s="1" t="s">
        <v>394</v>
      </c>
      <c r="C386" s="9" t="s">
        <v>410</v>
      </c>
      <c r="D386" s="10" t="s">
        <v>58</v>
      </c>
      <c r="E386" s="11">
        <v>600</v>
      </c>
      <c r="F386" s="11">
        <v>885</v>
      </c>
      <c r="G386" s="11"/>
      <c r="H386" s="11"/>
      <c r="U386" s="8" t="s">
        <v>32</v>
      </c>
    </row>
    <row r="387" spans="2:21" ht="12">
      <c r="B387" s="1" t="s">
        <v>394</v>
      </c>
      <c r="C387" s="9" t="s">
        <v>411</v>
      </c>
      <c r="D387" s="10" t="s">
        <v>58</v>
      </c>
      <c r="E387" s="11">
        <v>1350</v>
      </c>
      <c r="F387" s="11">
        <v>2870</v>
      </c>
      <c r="G387" s="11"/>
      <c r="H387" s="11"/>
      <c r="U387" s="8" t="s">
        <v>32</v>
      </c>
    </row>
    <row r="388" spans="2:21" ht="12">
      <c r="B388" s="1" t="s">
        <v>394</v>
      </c>
      <c r="C388" s="9" t="s">
        <v>412</v>
      </c>
      <c r="D388" s="10" t="s">
        <v>58</v>
      </c>
      <c r="E388" s="11">
        <v>675</v>
      </c>
      <c r="F388" s="11">
        <v>900</v>
      </c>
      <c r="U388" s="8" t="s">
        <v>32</v>
      </c>
    </row>
    <row r="389" spans="2:21" ht="12">
      <c r="B389" s="1" t="s">
        <v>394</v>
      </c>
      <c r="C389" s="9" t="s">
        <v>413</v>
      </c>
      <c r="D389" s="10" t="s">
        <v>58</v>
      </c>
      <c r="E389" s="11">
        <v>450</v>
      </c>
      <c r="F389" s="11">
        <v>450</v>
      </c>
      <c r="G389" s="11"/>
      <c r="H389" s="11"/>
      <c r="U389" s="8" t="s">
        <v>32</v>
      </c>
    </row>
    <row r="390" spans="2:21" ht="12">
      <c r="B390" s="1" t="s">
        <v>394</v>
      </c>
      <c r="C390" s="9" t="s">
        <v>414</v>
      </c>
      <c r="D390" s="10" t="s">
        <v>58</v>
      </c>
      <c r="E390" s="11">
        <v>540</v>
      </c>
      <c r="F390" s="11">
        <v>1080</v>
      </c>
      <c r="G390" s="11"/>
      <c r="H390" s="11"/>
      <c r="K390" s="11"/>
      <c r="L390" s="11"/>
      <c r="M390" s="11"/>
      <c r="N390" s="11"/>
      <c r="U390" s="8" t="s">
        <v>32</v>
      </c>
    </row>
    <row r="391" spans="2:21" ht="12">
      <c r="B391" s="1" t="s">
        <v>394</v>
      </c>
      <c r="C391" s="9" t="s">
        <v>415</v>
      </c>
      <c r="D391" s="10" t="s">
        <v>58</v>
      </c>
      <c r="E391" s="11">
        <v>450</v>
      </c>
      <c r="F391" s="11">
        <v>900</v>
      </c>
      <c r="U391" s="8" t="s">
        <v>32</v>
      </c>
    </row>
    <row r="392" spans="2:21" ht="12">
      <c r="B392" s="1" t="s">
        <v>394</v>
      </c>
      <c r="C392" s="9" t="s">
        <v>416</v>
      </c>
      <c r="D392" s="10" t="s">
        <v>58</v>
      </c>
      <c r="E392" s="11">
        <v>1350</v>
      </c>
      <c r="F392" s="11">
        <v>2870</v>
      </c>
      <c r="G392" s="11"/>
      <c r="H392" s="11"/>
      <c r="U392" s="8" t="s">
        <v>32</v>
      </c>
    </row>
    <row r="393" spans="2:21" ht="12">
      <c r="B393" s="1" t="s">
        <v>394</v>
      </c>
      <c r="C393" s="9" t="s">
        <v>417</v>
      </c>
      <c r="D393" s="10" t="s">
        <v>58</v>
      </c>
      <c r="E393" s="11">
        <v>540</v>
      </c>
      <c r="F393" s="11">
        <v>840</v>
      </c>
      <c r="U393" s="8" t="s">
        <v>32</v>
      </c>
    </row>
    <row r="394" spans="2:21" ht="12">
      <c r="B394" s="1" t="s">
        <v>394</v>
      </c>
      <c r="C394" s="9" t="s">
        <v>418</v>
      </c>
      <c r="D394" s="10" t="s">
        <v>58</v>
      </c>
      <c r="E394" s="11">
        <v>720</v>
      </c>
      <c r="F394" s="11">
        <v>1470</v>
      </c>
      <c r="U394" s="8" t="s">
        <v>32</v>
      </c>
    </row>
    <row r="395" spans="2:21" ht="12">
      <c r="B395" s="1" t="s">
        <v>394</v>
      </c>
      <c r="C395" s="9" t="s">
        <v>419</v>
      </c>
      <c r="D395" s="10" t="s">
        <v>58</v>
      </c>
      <c r="E395" s="11">
        <v>675</v>
      </c>
      <c r="F395" s="11">
        <v>1050</v>
      </c>
      <c r="U395" s="8" t="s">
        <v>32</v>
      </c>
    </row>
    <row r="396" spans="2:21" ht="12">
      <c r="B396" s="1" t="s">
        <v>394</v>
      </c>
      <c r="C396" s="9" t="s">
        <v>420</v>
      </c>
      <c r="D396" s="10" t="s">
        <v>58</v>
      </c>
      <c r="E396" s="11">
        <v>555</v>
      </c>
      <c r="F396" s="11">
        <v>953</v>
      </c>
      <c r="U396" s="8" t="s">
        <v>32</v>
      </c>
    </row>
    <row r="397" spans="2:21" ht="12">
      <c r="B397" s="1" t="s">
        <v>394</v>
      </c>
      <c r="C397" s="9" t="s">
        <v>421</v>
      </c>
      <c r="D397" s="10" t="s">
        <v>58</v>
      </c>
      <c r="E397" s="11">
        <v>600</v>
      </c>
      <c r="F397" s="11">
        <v>1200</v>
      </c>
      <c r="G397" s="11"/>
      <c r="H397" s="11"/>
      <c r="U397" s="8" t="s">
        <v>32</v>
      </c>
    </row>
    <row r="398" spans="2:21" ht="12">
      <c r="B398" s="1" t="s">
        <v>394</v>
      </c>
      <c r="C398" s="9" t="s">
        <v>422</v>
      </c>
      <c r="D398" s="10" t="s">
        <v>58</v>
      </c>
      <c r="E398" s="11">
        <v>750</v>
      </c>
      <c r="F398" s="11">
        <v>1500</v>
      </c>
      <c r="G398" s="11"/>
      <c r="H398" s="11"/>
      <c r="U398" s="8" t="s">
        <v>32</v>
      </c>
    </row>
    <row r="399" spans="2:21" ht="12">
      <c r="B399" s="1" t="s">
        <v>394</v>
      </c>
      <c r="C399" s="9" t="s">
        <v>423</v>
      </c>
      <c r="D399" s="10" t="s">
        <v>58</v>
      </c>
      <c r="E399" s="11">
        <v>594</v>
      </c>
      <c r="F399" s="11">
        <v>936</v>
      </c>
      <c r="G399" s="11"/>
      <c r="H399" s="11"/>
      <c r="U399" s="8" t="s">
        <v>32</v>
      </c>
    </row>
    <row r="400" spans="2:21" ht="12">
      <c r="B400" s="1" t="s">
        <v>394</v>
      </c>
      <c r="C400" s="9" t="s">
        <v>424</v>
      </c>
      <c r="D400" s="10" t="s">
        <v>58</v>
      </c>
      <c r="E400" s="11">
        <v>1350</v>
      </c>
      <c r="F400" s="11">
        <v>2870</v>
      </c>
      <c r="U400" s="8" t="s">
        <v>32</v>
      </c>
    </row>
    <row r="401" spans="2:21" ht="12">
      <c r="B401" s="1" t="s">
        <v>394</v>
      </c>
      <c r="C401" s="9" t="s">
        <v>425</v>
      </c>
      <c r="D401" s="10" t="s">
        <v>58</v>
      </c>
      <c r="E401" s="11">
        <v>600</v>
      </c>
      <c r="F401" s="11">
        <v>1188</v>
      </c>
      <c r="U401" s="8" t="s">
        <v>32</v>
      </c>
    </row>
    <row r="402" spans="2:21" ht="12">
      <c r="B402" s="1" t="s">
        <v>394</v>
      </c>
      <c r="C402" s="9" t="s">
        <v>426</v>
      </c>
      <c r="D402" s="10" t="s">
        <v>58</v>
      </c>
      <c r="E402" s="11">
        <v>741</v>
      </c>
      <c r="F402" s="11">
        <v>1140</v>
      </c>
      <c r="U402" s="8" t="s">
        <v>32</v>
      </c>
    </row>
    <row r="403" spans="2:21" ht="12">
      <c r="B403" s="1" t="s">
        <v>394</v>
      </c>
      <c r="C403" s="9" t="s">
        <v>427</v>
      </c>
      <c r="D403" s="10" t="s">
        <v>83</v>
      </c>
      <c r="E403" s="11">
        <v>1540</v>
      </c>
      <c r="F403" s="11">
        <v>2486</v>
      </c>
      <c r="G403" s="11">
        <v>1540</v>
      </c>
      <c r="H403" s="11">
        <v>1540</v>
      </c>
      <c r="I403" s="11"/>
      <c r="J403" s="11"/>
      <c r="K403" s="11">
        <v>3730</v>
      </c>
      <c r="L403" s="11">
        <v>7460</v>
      </c>
      <c r="M403" s="11">
        <v>2630</v>
      </c>
      <c r="N403" s="11">
        <v>5260</v>
      </c>
      <c r="U403" s="8" t="s">
        <v>32</v>
      </c>
    </row>
    <row r="404" spans="1:21" ht="12">
      <c r="A404" s="1" t="s">
        <v>33</v>
      </c>
      <c r="B404" s="1" t="s">
        <v>428</v>
      </c>
      <c r="C404" s="9" t="s">
        <v>429</v>
      </c>
      <c r="D404" s="10" t="s">
        <v>36</v>
      </c>
      <c r="E404" s="11">
        <v>1466</v>
      </c>
      <c r="F404" s="11">
        <v>4200</v>
      </c>
      <c r="G404" s="11">
        <v>1780</v>
      </c>
      <c r="H404" s="11">
        <v>4514</v>
      </c>
      <c r="I404" s="11">
        <v>1972</v>
      </c>
      <c r="J404" s="11">
        <v>4706</v>
      </c>
      <c r="K404" s="11"/>
      <c r="L404" s="11"/>
      <c r="M404" s="11"/>
      <c r="N404" s="11"/>
      <c r="U404" s="8" t="s">
        <v>32</v>
      </c>
    </row>
    <row r="405" spans="2:21" ht="12">
      <c r="B405" s="1" t="s">
        <v>428</v>
      </c>
      <c r="C405" s="9" t="s">
        <v>248</v>
      </c>
      <c r="D405" s="10" t="s">
        <v>39</v>
      </c>
      <c r="E405" s="11">
        <v>1354</v>
      </c>
      <c r="F405" s="11">
        <v>4090</v>
      </c>
      <c r="G405" s="11">
        <v>1636</v>
      </c>
      <c r="H405" s="11">
        <v>4372</v>
      </c>
      <c r="I405" s="11">
        <v>2026</v>
      </c>
      <c r="J405" s="11">
        <v>4762</v>
      </c>
      <c r="U405" s="8" t="s">
        <v>32</v>
      </c>
    </row>
    <row r="406" spans="2:21" ht="12">
      <c r="B406" s="1" t="s">
        <v>428</v>
      </c>
      <c r="C406" s="9" t="s">
        <v>430</v>
      </c>
      <c r="D406" s="10" t="s">
        <v>41</v>
      </c>
      <c r="E406" s="11">
        <v>1192</v>
      </c>
      <c r="F406" s="11">
        <v>3928</v>
      </c>
      <c r="G406" s="11">
        <v>1546</v>
      </c>
      <c r="H406" s="11">
        <v>4282</v>
      </c>
      <c r="K406" s="11">
        <v>6050</v>
      </c>
      <c r="L406" s="11">
        <v>9584</v>
      </c>
      <c r="U406" s="8" t="s">
        <v>32</v>
      </c>
    </row>
    <row r="407" spans="2:21" ht="12">
      <c r="B407" s="1" t="s">
        <v>428</v>
      </c>
      <c r="C407" s="9" t="s">
        <v>431</v>
      </c>
      <c r="D407" s="10" t="s">
        <v>41</v>
      </c>
      <c r="E407" s="11">
        <v>1146</v>
      </c>
      <c r="F407" s="11">
        <v>3882</v>
      </c>
      <c r="G407" s="11">
        <v>1500</v>
      </c>
      <c r="H407" s="11">
        <v>4236</v>
      </c>
      <c r="U407" s="8" t="s">
        <v>32</v>
      </c>
    </row>
    <row r="408" spans="2:21" ht="12">
      <c r="B408" s="1" t="s">
        <v>428</v>
      </c>
      <c r="C408" s="9" t="s">
        <v>432</v>
      </c>
      <c r="D408" s="10" t="s">
        <v>41</v>
      </c>
      <c r="E408" s="11">
        <v>1194</v>
      </c>
      <c r="F408" s="11">
        <v>3930</v>
      </c>
      <c r="G408" s="11">
        <v>1548</v>
      </c>
      <c r="H408" s="11">
        <v>4284</v>
      </c>
      <c r="U408" s="8" t="s">
        <v>32</v>
      </c>
    </row>
    <row r="409" spans="2:21" ht="12">
      <c r="B409" s="1" t="s">
        <v>428</v>
      </c>
      <c r="C409" s="9" t="s">
        <v>433</v>
      </c>
      <c r="D409" s="10" t="s">
        <v>41</v>
      </c>
      <c r="E409" s="11">
        <v>1266</v>
      </c>
      <c r="F409" s="11">
        <v>4002</v>
      </c>
      <c r="G409" s="11">
        <v>1623</v>
      </c>
      <c r="H409" s="11">
        <v>4359</v>
      </c>
      <c r="U409" s="8" t="s">
        <v>32</v>
      </c>
    </row>
    <row r="410" spans="2:21" ht="12">
      <c r="B410" s="1" t="s">
        <v>428</v>
      </c>
      <c r="C410" s="9" t="s">
        <v>434</v>
      </c>
      <c r="D410" s="10" t="s">
        <v>47</v>
      </c>
      <c r="E410" s="11">
        <v>1263</v>
      </c>
      <c r="F410" s="11">
        <v>3999</v>
      </c>
      <c r="G410" s="11">
        <v>1617</v>
      </c>
      <c r="H410" s="11">
        <v>4353</v>
      </c>
      <c r="U410" s="8" t="s">
        <v>32</v>
      </c>
    </row>
    <row r="411" spans="2:21" ht="12">
      <c r="B411" s="1" t="s">
        <v>428</v>
      </c>
      <c r="C411" s="9" t="s">
        <v>435</v>
      </c>
      <c r="D411" s="10" t="s">
        <v>47</v>
      </c>
      <c r="E411" s="11">
        <v>1282</v>
      </c>
      <c r="F411" s="11">
        <v>4016</v>
      </c>
      <c r="G411" s="11">
        <v>1652</v>
      </c>
      <c r="H411" s="11">
        <v>4386</v>
      </c>
      <c r="U411" s="8" t="s">
        <v>32</v>
      </c>
    </row>
    <row r="412" spans="2:21" ht="12">
      <c r="B412" s="1" t="s">
        <v>428</v>
      </c>
      <c r="C412" s="9" t="s">
        <v>436</v>
      </c>
      <c r="D412" s="10" t="s">
        <v>47</v>
      </c>
      <c r="E412" s="11">
        <v>1330</v>
      </c>
      <c r="F412" s="11">
        <v>4064</v>
      </c>
      <c r="G412" s="11">
        <v>1664</v>
      </c>
      <c r="H412" s="11">
        <v>4398</v>
      </c>
      <c r="U412" s="8" t="s">
        <v>32</v>
      </c>
    </row>
    <row r="413" spans="2:21" ht="12">
      <c r="B413" s="1" t="s">
        <v>428</v>
      </c>
      <c r="C413" s="9" t="s">
        <v>437</v>
      </c>
      <c r="D413" s="10" t="s">
        <v>58</v>
      </c>
      <c r="E413" s="11">
        <v>722</v>
      </c>
      <c r="F413" s="11">
        <v>3152</v>
      </c>
      <c r="U413" s="8" t="s">
        <v>32</v>
      </c>
    </row>
    <row r="414" spans="2:21" ht="12">
      <c r="B414" s="1" t="s">
        <v>428</v>
      </c>
      <c r="C414" s="9" t="s">
        <v>438</v>
      </c>
      <c r="D414" s="10" t="s">
        <v>58</v>
      </c>
      <c r="E414" s="11">
        <v>716</v>
      </c>
      <c r="F414" s="11">
        <v>3146</v>
      </c>
      <c r="U414" s="8" t="s">
        <v>32</v>
      </c>
    </row>
    <row r="415" spans="2:21" ht="12">
      <c r="B415" s="1" t="s">
        <v>428</v>
      </c>
      <c r="C415" s="9" t="s">
        <v>439</v>
      </c>
      <c r="D415" s="10" t="s">
        <v>58</v>
      </c>
      <c r="E415" s="11">
        <v>716</v>
      </c>
      <c r="F415" s="11">
        <v>3146</v>
      </c>
      <c r="U415" s="8" t="s">
        <v>32</v>
      </c>
    </row>
    <row r="416" spans="2:21" ht="12">
      <c r="B416" s="1" t="s">
        <v>428</v>
      </c>
      <c r="C416" s="9" t="s">
        <v>440</v>
      </c>
      <c r="D416" s="10" t="s">
        <v>58</v>
      </c>
      <c r="E416" s="11">
        <v>716</v>
      </c>
      <c r="F416" s="11">
        <v>3146</v>
      </c>
      <c r="U416" s="8" t="s">
        <v>32</v>
      </c>
    </row>
    <row r="417" spans="2:21" ht="12">
      <c r="B417" s="1" t="s">
        <v>428</v>
      </c>
      <c r="C417" s="9" t="s">
        <v>441</v>
      </c>
      <c r="D417" s="10" t="s">
        <v>58</v>
      </c>
      <c r="E417" s="11">
        <v>716</v>
      </c>
      <c r="F417" s="11">
        <v>3146</v>
      </c>
      <c r="U417" s="8" t="s">
        <v>32</v>
      </c>
    </row>
    <row r="418" spans="2:21" ht="12">
      <c r="B418" s="1" t="s">
        <v>428</v>
      </c>
      <c r="C418" s="9" t="s">
        <v>442</v>
      </c>
      <c r="D418" s="10" t="s">
        <v>58</v>
      </c>
      <c r="E418" s="11">
        <v>716</v>
      </c>
      <c r="F418" s="11">
        <v>3146</v>
      </c>
      <c r="U418" s="8" t="s">
        <v>32</v>
      </c>
    </row>
    <row r="419" spans="2:21" ht="12">
      <c r="B419" s="1" t="s">
        <v>428</v>
      </c>
      <c r="C419" s="9" t="s">
        <v>443</v>
      </c>
      <c r="D419" s="10" t="s">
        <v>58</v>
      </c>
      <c r="E419" s="11">
        <v>725</v>
      </c>
      <c r="F419" s="11">
        <v>3155</v>
      </c>
      <c r="U419" s="8" t="s">
        <v>32</v>
      </c>
    </row>
    <row r="420" spans="2:21" ht="12">
      <c r="B420" s="1" t="s">
        <v>428</v>
      </c>
      <c r="C420" s="9" t="s">
        <v>444</v>
      </c>
      <c r="D420" s="10" t="s">
        <v>58</v>
      </c>
      <c r="E420" s="11">
        <v>716</v>
      </c>
      <c r="F420" s="11">
        <v>3146</v>
      </c>
      <c r="U420" s="8" t="s">
        <v>32</v>
      </c>
    </row>
    <row r="421" spans="2:21" ht="12">
      <c r="B421" s="1" t="s">
        <v>428</v>
      </c>
      <c r="C421" s="9" t="s">
        <v>445</v>
      </c>
      <c r="D421" s="10" t="s">
        <v>58</v>
      </c>
      <c r="E421" s="11">
        <v>716</v>
      </c>
      <c r="F421" s="11">
        <v>3146</v>
      </c>
      <c r="U421" s="8" t="s">
        <v>32</v>
      </c>
    </row>
    <row r="422" spans="2:21" ht="12">
      <c r="B422" s="1" t="s">
        <v>428</v>
      </c>
      <c r="C422" s="9" t="s">
        <v>446</v>
      </c>
      <c r="D422" s="10" t="s">
        <v>58</v>
      </c>
      <c r="E422" s="11">
        <v>716</v>
      </c>
      <c r="F422" s="11">
        <v>3146</v>
      </c>
      <c r="U422" s="8" t="s">
        <v>32</v>
      </c>
    </row>
    <row r="423" spans="2:21" ht="12">
      <c r="B423" s="1" t="s">
        <v>428</v>
      </c>
      <c r="C423" s="9" t="s">
        <v>447</v>
      </c>
      <c r="D423" s="10" t="s">
        <v>58</v>
      </c>
      <c r="E423" s="11">
        <v>716</v>
      </c>
      <c r="F423" s="11">
        <v>3146</v>
      </c>
      <c r="U423" s="8" t="s">
        <v>32</v>
      </c>
    </row>
    <row r="424" spans="2:21" ht="12">
      <c r="B424" s="1" t="s">
        <v>428</v>
      </c>
      <c r="C424" s="9" t="s">
        <v>448</v>
      </c>
      <c r="D424" s="10" t="s">
        <v>58</v>
      </c>
      <c r="E424" s="11">
        <v>716</v>
      </c>
      <c r="F424" s="11">
        <v>3146</v>
      </c>
      <c r="U424" s="8" t="s">
        <v>32</v>
      </c>
    </row>
    <row r="425" spans="2:21" ht="12">
      <c r="B425" s="1" t="s">
        <v>428</v>
      </c>
      <c r="C425" s="9" t="s">
        <v>449</v>
      </c>
      <c r="D425" s="10" t="s">
        <v>58</v>
      </c>
      <c r="E425" s="11">
        <v>716</v>
      </c>
      <c r="F425" s="11">
        <v>3146</v>
      </c>
      <c r="U425" s="8" t="s">
        <v>32</v>
      </c>
    </row>
    <row r="426" spans="2:21" ht="12">
      <c r="B426" s="1" t="s">
        <v>428</v>
      </c>
      <c r="C426" s="9" t="s">
        <v>450</v>
      </c>
      <c r="D426" s="10" t="s">
        <v>58</v>
      </c>
      <c r="E426" s="11">
        <v>716</v>
      </c>
      <c r="F426" s="11">
        <v>3146</v>
      </c>
      <c r="U426" s="8" t="s">
        <v>32</v>
      </c>
    </row>
    <row r="427" spans="2:21" ht="12">
      <c r="B427" s="1" t="s">
        <v>428</v>
      </c>
      <c r="C427" s="9" t="s">
        <v>451</v>
      </c>
      <c r="D427" s="10" t="s">
        <v>60</v>
      </c>
      <c r="E427" s="11">
        <v>174</v>
      </c>
      <c r="F427" s="11"/>
      <c r="U427" s="8" t="s">
        <v>32</v>
      </c>
    </row>
    <row r="428" spans="2:21" ht="12">
      <c r="B428" s="1" t="s">
        <v>428</v>
      </c>
      <c r="C428" s="9" t="s">
        <v>452</v>
      </c>
      <c r="D428" s="10" t="s">
        <v>83</v>
      </c>
      <c r="K428" s="11">
        <v>6168</v>
      </c>
      <c r="L428" s="11">
        <v>9702</v>
      </c>
      <c r="M428" s="11">
        <v>4146</v>
      </c>
      <c r="N428" s="11">
        <v>7680</v>
      </c>
      <c r="S428" s="9" t="s">
        <v>453</v>
      </c>
      <c r="U428" s="8" t="s">
        <v>32</v>
      </c>
    </row>
    <row r="429" spans="2:21" ht="12">
      <c r="B429" s="1" t="s">
        <v>428</v>
      </c>
      <c r="C429" s="9" t="s">
        <v>454</v>
      </c>
      <c r="D429" s="10" t="s">
        <v>83</v>
      </c>
      <c r="E429" s="11">
        <v>1390</v>
      </c>
      <c r="F429" s="11">
        <v>4124</v>
      </c>
      <c r="G429" s="11">
        <v>1704</v>
      </c>
      <c r="H429" s="11">
        <v>4438</v>
      </c>
      <c r="U429" s="8" t="s">
        <v>32</v>
      </c>
    </row>
    <row r="430" spans="2:21" ht="12">
      <c r="B430" s="1" t="s">
        <v>428</v>
      </c>
      <c r="C430" s="9" t="s">
        <v>455</v>
      </c>
      <c r="D430" s="10" t="s">
        <v>83</v>
      </c>
      <c r="Q430" s="11">
        <v>2886</v>
      </c>
      <c r="R430" s="11">
        <v>5620</v>
      </c>
      <c r="U430" s="8" t="s">
        <v>32</v>
      </c>
    </row>
    <row r="431" spans="1:21" ht="12">
      <c r="A431" s="1" t="s">
        <v>33</v>
      </c>
      <c r="B431" s="1" t="s">
        <v>456</v>
      </c>
      <c r="C431" s="9" t="s">
        <v>457</v>
      </c>
      <c r="D431" s="7" t="s">
        <v>36</v>
      </c>
      <c r="E431" s="11">
        <v>986</v>
      </c>
      <c r="F431" s="11">
        <v>4106</v>
      </c>
      <c r="G431" s="11">
        <v>836</v>
      </c>
      <c r="H431" s="11">
        <v>3332</v>
      </c>
      <c r="I431" s="11">
        <v>2306</v>
      </c>
      <c r="J431" s="11">
        <v>5006</v>
      </c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8" t="s">
        <v>32</v>
      </c>
    </row>
    <row r="432" spans="2:21" ht="12">
      <c r="B432" s="1" t="s">
        <v>456</v>
      </c>
      <c r="C432" s="9" t="s">
        <v>458</v>
      </c>
      <c r="D432" s="7" t="s">
        <v>36</v>
      </c>
      <c r="E432" s="11">
        <v>918</v>
      </c>
      <c r="F432" s="11">
        <v>4038</v>
      </c>
      <c r="G432" s="11">
        <v>822</v>
      </c>
      <c r="H432" s="11">
        <v>3318</v>
      </c>
      <c r="I432" s="11">
        <v>2688</v>
      </c>
      <c r="J432" s="11">
        <v>5278</v>
      </c>
      <c r="K432" s="11"/>
      <c r="L432" s="11"/>
      <c r="M432" s="11"/>
      <c r="N432" s="11"/>
      <c r="O432" s="11">
        <f>SUM(720+438)</f>
        <v>1158</v>
      </c>
      <c r="P432" s="11">
        <f>SUM(3600+328)</f>
        <v>3928</v>
      </c>
      <c r="Q432" s="11"/>
      <c r="R432" s="11"/>
      <c r="S432" s="11"/>
      <c r="T432" s="11"/>
      <c r="U432" s="8" t="s">
        <v>32</v>
      </c>
    </row>
    <row r="433" spans="2:21" ht="12">
      <c r="B433" s="1" t="s">
        <v>456</v>
      </c>
      <c r="C433" s="9" t="s">
        <v>459</v>
      </c>
      <c r="D433" s="7" t="s">
        <v>36</v>
      </c>
      <c r="E433" s="11">
        <v>954</v>
      </c>
      <c r="F433" s="11">
        <v>4074</v>
      </c>
      <c r="G433" s="11">
        <v>804</v>
      </c>
      <c r="H433" s="11">
        <v>3300</v>
      </c>
      <c r="I433" s="11"/>
      <c r="J433" s="11"/>
      <c r="K433" s="11"/>
      <c r="L433" s="11"/>
      <c r="M433" s="11"/>
      <c r="N433" s="11"/>
      <c r="O433" s="11"/>
      <c r="P433" s="11"/>
      <c r="Q433" s="11">
        <f>SUM(3600+474)</f>
        <v>4074</v>
      </c>
      <c r="R433" s="11">
        <f>SUM((4*3600)+474)</f>
        <v>14874</v>
      </c>
      <c r="S433" s="11"/>
      <c r="T433" s="11"/>
      <c r="U433" s="8" t="s">
        <v>32</v>
      </c>
    </row>
    <row r="434" spans="2:21" ht="12">
      <c r="B434" s="1" t="s">
        <v>456</v>
      </c>
      <c r="C434" s="9" t="s">
        <v>460</v>
      </c>
      <c r="D434" s="7" t="s">
        <v>36</v>
      </c>
      <c r="E434" s="11">
        <v>873.7</v>
      </c>
      <c r="F434" s="11">
        <v>3993.7</v>
      </c>
      <c r="G434" s="11">
        <v>741.7</v>
      </c>
      <c r="H434" s="11">
        <v>3237.7</v>
      </c>
      <c r="I434" s="11">
        <f>SUM(1800+89.85+89.85+90+90+34)</f>
        <v>2193.7</v>
      </c>
      <c r="J434" s="11">
        <f>SUM(4500+34+180+89.85+89.85)</f>
        <v>4893.7</v>
      </c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8" t="s">
        <v>32</v>
      </c>
    </row>
    <row r="435" spans="2:21" ht="12">
      <c r="B435" s="1" t="s">
        <v>456</v>
      </c>
      <c r="C435" s="9" t="s">
        <v>461</v>
      </c>
      <c r="D435" s="7" t="s">
        <v>36</v>
      </c>
      <c r="E435" s="11">
        <v>840</v>
      </c>
      <c r="F435" s="11">
        <v>3960</v>
      </c>
      <c r="G435" s="11">
        <v>708</v>
      </c>
      <c r="H435" s="11">
        <v>3204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8" t="s">
        <v>32</v>
      </c>
    </row>
    <row r="436" spans="2:21" ht="12">
      <c r="B436" s="1" t="s">
        <v>456</v>
      </c>
      <c r="C436" s="9" t="s">
        <v>462</v>
      </c>
      <c r="D436" s="7" t="s">
        <v>39</v>
      </c>
      <c r="E436" s="11">
        <v>904</v>
      </c>
      <c r="F436" s="11">
        <v>4024</v>
      </c>
      <c r="G436" s="11">
        <v>772</v>
      </c>
      <c r="H436" s="11">
        <v>3268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8" t="s">
        <v>32</v>
      </c>
    </row>
    <row r="437" spans="2:21" ht="12">
      <c r="B437" s="1" t="s">
        <v>456</v>
      </c>
      <c r="C437" s="9" t="s">
        <v>463</v>
      </c>
      <c r="D437" s="7" t="s">
        <v>39</v>
      </c>
      <c r="E437" s="11">
        <v>910</v>
      </c>
      <c r="F437" s="11">
        <v>4030</v>
      </c>
      <c r="G437" s="11">
        <v>778</v>
      </c>
      <c r="H437" s="11">
        <v>3274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8" t="s">
        <v>32</v>
      </c>
    </row>
    <row r="438" spans="2:21" ht="12">
      <c r="B438" s="1" t="s">
        <v>456</v>
      </c>
      <c r="C438" s="9" t="s">
        <v>464</v>
      </c>
      <c r="D438" s="7" t="s">
        <v>39</v>
      </c>
      <c r="E438" s="11">
        <v>870</v>
      </c>
      <c r="F438" s="11">
        <v>3990</v>
      </c>
      <c r="G438" s="11">
        <v>738</v>
      </c>
      <c r="H438" s="11">
        <v>3234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8" t="s">
        <v>32</v>
      </c>
    </row>
    <row r="439" spans="2:21" ht="12">
      <c r="B439" s="1" t="s">
        <v>456</v>
      </c>
      <c r="C439" s="9" t="s">
        <v>465</v>
      </c>
      <c r="D439" s="7" t="s">
        <v>41</v>
      </c>
      <c r="E439" s="11">
        <v>840</v>
      </c>
      <c r="F439" s="11">
        <v>3960</v>
      </c>
      <c r="G439" s="11">
        <v>708</v>
      </c>
      <c r="H439" s="11">
        <v>3204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8" t="s">
        <v>32</v>
      </c>
    </row>
    <row r="440" spans="2:21" ht="12">
      <c r="B440" s="1" t="s">
        <v>456</v>
      </c>
      <c r="C440" s="9" t="s">
        <v>466</v>
      </c>
      <c r="D440" s="7" t="s">
        <v>41</v>
      </c>
      <c r="E440" s="11">
        <v>900</v>
      </c>
      <c r="F440" s="11">
        <v>4020</v>
      </c>
      <c r="G440" s="11">
        <v>762</v>
      </c>
      <c r="H440" s="11">
        <v>3258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8" t="s">
        <v>32</v>
      </c>
    </row>
    <row r="441" spans="2:21" ht="12">
      <c r="B441" s="1" t="s">
        <v>456</v>
      </c>
      <c r="C441" s="9" t="s">
        <v>467</v>
      </c>
      <c r="D441" s="7" t="s">
        <v>41</v>
      </c>
      <c r="E441" s="11">
        <v>860</v>
      </c>
      <c r="F441" s="11">
        <v>3980</v>
      </c>
      <c r="G441" s="11">
        <v>728</v>
      </c>
      <c r="H441" s="11">
        <v>3224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8" t="s">
        <v>32</v>
      </c>
    </row>
    <row r="442" spans="2:21" ht="12">
      <c r="B442" s="1" t="s">
        <v>456</v>
      </c>
      <c r="C442" s="9" t="s">
        <v>468</v>
      </c>
      <c r="D442" s="7" t="s">
        <v>41</v>
      </c>
      <c r="E442" s="11">
        <v>860</v>
      </c>
      <c r="F442" s="11">
        <v>3980</v>
      </c>
      <c r="G442" s="11">
        <v>728</v>
      </c>
      <c r="H442" s="11">
        <v>3224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8" t="s">
        <v>32</v>
      </c>
    </row>
    <row r="443" spans="2:21" ht="12">
      <c r="B443" s="1" t="s">
        <v>456</v>
      </c>
      <c r="C443" s="9" t="s">
        <v>469</v>
      </c>
      <c r="D443" s="7" t="s">
        <v>41</v>
      </c>
      <c r="E443" s="11">
        <v>880</v>
      </c>
      <c r="F443" s="11">
        <v>4000</v>
      </c>
      <c r="G443" s="11">
        <v>748</v>
      </c>
      <c r="H443" s="11">
        <v>3244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8" t="s">
        <v>32</v>
      </c>
    </row>
    <row r="444" spans="2:21" ht="12">
      <c r="B444" s="1" t="s">
        <v>456</v>
      </c>
      <c r="C444" s="9" t="s">
        <v>432</v>
      </c>
      <c r="D444" s="7" t="s">
        <v>41</v>
      </c>
      <c r="E444" s="11">
        <v>840</v>
      </c>
      <c r="F444" s="11">
        <v>3960</v>
      </c>
      <c r="G444" s="11">
        <v>708</v>
      </c>
      <c r="H444" s="11">
        <v>3204</v>
      </c>
      <c r="I444" s="11">
        <v>2160</v>
      </c>
      <c r="J444" s="11">
        <v>4860</v>
      </c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8" t="s">
        <v>32</v>
      </c>
    </row>
    <row r="445" spans="2:21" ht="12">
      <c r="B445" s="1" t="s">
        <v>456</v>
      </c>
      <c r="C445" s="9" t="s">
        <v>470</v>
      </c>
      <c r="D445" s="7" t="s">
        <v>41</v>
      </c>
      <c r="E445" s="11">
        <v>840</v>
      </c>
      <c r="F445" s="11">
        <v>3960</v>
      </c>
      <c r="G445" s="11">
        <v>708</v>
      </c>
      <c r="H445" s="11">
        <v>3204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8" t="s">
        <v>32</v>
      </c>
    </row>
    <row r="446" spans="2:21" ht="12">
      <c r="B446" s="1" t="s">
        <v>456</v>
      </c>
      <c r="C446" s="9" t="s">
        <v>471</v>
      </c>
      <c r="D446" s="7" t="s">
        <v>45</v>
      </c>
      <c r="E446" s="11">
        <v>862.5</v>
      </c>
      <c r="F446" s="11">
        <v>3982.5</v>
      </c>
      <c r="G446" s="11">
        <v>732</v>
      </c>
      <c r="H446" s="11">
        <v>3228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8" t="s">
        <v>32</v>
      </c>
    </row>
    <row r="447" spans="2:21" ht="12">
      <c r="B447" s="1" t="s">
        <v>456</v>
      </c>
      <c r="C447" s="9" t="s">
        <v>472</v>
      </c>
      <c r="D447" s="7" t="s">
        <v>45</v>
      </c>
      <c r="E447" s="11">
        <v>880</v>
      </c>
      <c r="F447" s="11">
        <v>4000</v>
      </c>
      <c r="G447" s="11">
        <v>748</v>
      </c>
      <c r="H447" s="11">
        <v>3244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8" t="s">
        <v>32</v>
      </c>
    </row>
    <row r="448" spans="2:21" ht="12">
      <c r="B448" s="1" t="s">
        <v>456</v>
      </c>
      <c r="C448" s="9" t="s">
        <v>473</v>
      </c>
      <c r="D448" s="7" t="s">
        <v>45</v>
      </c>
      <c r="E448" s="11">
        <v>982</v>
      </c>
      <c r="F448" s="11">
        <v>4102</v>
      </c>
      <c r="G448" s="11">
        <v>838</v>
      </c>
      <c r="H448" s="11">
        <v>3334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8" t="s">
        <v>32</v>
      </c>
    </row>
    <row r="449" spans="2:21" ht="12">
      <c r="B449" s="1" t="s">
        <v>456</v>
      </c>
      <c r="C449" s="9" t="s">
        <v>474</v>
      </c>
      <c r="D449" s="7" t="s">
        <v>45</v>
      </c>
      <c r="E449" s="11">
        <v>914</v>
      </c>
      <c r="F449" s="11">
        <v>4034</v>
      </c>
      <c r="G449" s="11">
        <v>818</v>
      </c>
      <c r="H449" s="11">
        <v>3314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8" t="s">
        <v>32</v>
      </c>
    </row>
    <row r="450" spans="2:21" ht="12">
      <c r="B450" s="1" t="s">
        <v>456</v>
      </c>
      <c r="C450" s="9" t="s">
        <v>475</v>
      </c>
      <c r="D450" s="7" t="s">
        <v>45</v>
      </c>
      <c r="E450" s="11">
        <v>864</v>
      </c>
      <c r="F450" s="11">
        <v>3984</v>
      </c>
      <c r="G450" s="11">
        <v>724</v>
      </c>
      <c r="H450" s="11">
        <v>3220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8" t="s">
        <v>32</v>
      </c>
    </row>
    <row r="451" spans="2:21" ht="12">
      <c r="B451" s="1" t="s">
        <v>456</v>
      </c>
      <c r="C451" s="9" t="s">
        <v>476</v>
      </c>
      <c r="D451" s="7" t="s">
        <v>45</v>
      </c>
      <c r="E451" s="11">
        <v>950</v>
      </c>
      <c r="F451" s="11">
        <v>4070</v>
      </c>
      <c r="G451" s="11">
        <v>818</v>
      </c>
      <c r="H451" s="11">
        <v>3314</v>
      </c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8" t="s">
        <v>32</v>
      </c>
    </row>
    <row r="452" spans="2:21" ht="12">
      <c r="B452" s="1" t="s">
        <v>456</v>
      </c>
      <c r="C452" s="9" t="s">
        <v>477</v>
      </c>
      <c r="D452" s="7" t="s">
        <v>45</v>
      </c>
      <c r="E452" s="11">
        <v>870</v>
      </c>
      <c r="F452" s="11">
        <v>3990</v>
      </c>
      <c r="G452" s="11">
        <v>738</v>
      </c>
      <c r="H452" s="11">
        <v>3234</v>
      </c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8" t="s">
        <v>32</v>
      </c>
    </row>
    <row r="453" spans="2:21" ht="12">
      <c r="B453" s="1" t="s">
        <v>456</v>
      </c>
      <c r="C453" s="9" t="s">
        <v>478</v>
      </c>
      <c r="D453" s="7" t="s">
        <v>45</v>
      </c>
      <c r="E453" s="11">
        <v>898</v>
      </c>
      <c r="F453" s="11">
        <v>4018</v>
      </c>
      <c r="G453" s="11">
        <v>766</v>
      </c>
      <c r="H453" s="11">
        <v>3262</v>
      </c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8" t="s">
        <v>32</v>
      </c>
    </row>
    <row r="454" spans="2:21" ht="12">
      <c r="B454" s="1" t="s">
        <v>456</v>
      </c>
      <c r="C454" s="9" t="s">
        <v>50</v>
      </c>
      <c r="D454" s="18" t="s">
        <v>47</v>
      </c>
      <c r="E454" s="11">
        <v>915</v>
      </c>
      <c r="F454" s="11">
        <v>4035</v>
      </c>
      <c r="G454" s="11">
        <v>774</v>
      </c>
      <c r="H454" s="11">
        <v>3270</v>
      </c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8" t="s">
        <v>32</v>
      </c>
    </row>
    <row r="455" spans="2:21" ht="12">
      <c r="B455" s="1" t="s">
        <v>456</v>
      </c>
      <c r="C455" s="9" t="s">
        <v>479</v>
      </c>
      <c r="D455" s="18" t="s">
        <v>47</v>
      </c>
      <c r="E455" s="11">
        <v>850</v>
      </c>
      <c r="F455" s="11">
        <v>3970</v>
      </c>
      <c r="G455" s="11">
        <v>706</v>
      </c>
      <c r="H455" s="11">
        <v>3202</v>
      </c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8" t="s">
        <v>32</v>
      </c>
    </row>
    <row r="456" spans="2:21" ht="12">
      <c r="B456" s="1" t="s">
        <v>456</v>
      </c>
      <c r="C456" s="9" t="s">
        <v>480</v>
      </c>
      <c r="D456" s="18" t="s">
        <v>47</v>
      </c>
      <c r="E456" s="11">
        <v>780</v>
      </c>
      <c r="F456" s="11">
        <v>3900</v>
      </c>
      <c r="G456" s="11">
        <v>648</v>
      </c>
      <c r="H456" s="11">
        <v>3144</v>
      </c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8" t="s">
        <v>32</v>
      </c>
    </row>
    <row r="457" spans="2:21" ht="12">
      <c r="B457" s="1" t="s">
        <v>456</v>
      </c>
      <c r="C457" s="9" t="s">
        <v>481</v>
      </c>
      <c r="D457" s="18" t="s">
        <v>47</v>
      </c>
      <c r="E457" s="11">
        <v>810</v>
      </c>
      <c r="F457" s="11">
        <v>3930</v>
      </c>
      <c r="G457" s="11">
        <v>648</v>
      </c>
      <c r="H457" s="11">
        <v>3144</v>
      </c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8" t="s">
        <v>32</v>
      </c>
    </row>
    <row r="458" spans="2:21" ht="12">
      <c r="B458" s="1" t="s">
        <v>456</v>
      </c>
      <c r="C458" s="9" t="s">
        <v>482</v>
      </c>
      <c r="D458" s="18" t="s">
        <v>47</v>
      </c>
      <c r="E458" s="11">
        <v>870</v>
      </c>
      <c r="F458" s="11">
        <v>3990</v>
      </c>
      <c r="G458" s="11">
        <v>738</v>
      </c>
      <c r="H458" s="11">
        <v>3234</v>
      </c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8" t="s">
        <v>32</v>
      </c>
    </row>
    <row r="459" spans="2:21" ht="12">
      <c r="B459" s="1" t="s">
        <v>456</v>
      </c>
      <c r="C459" s="9" t="s">
        <v>483</v>
      </c>
      <c r="D459" s="18" t="s">
        <v>47</v>
      </c>
      <c r="E459" s="11">
        <v>1260</v>
      </c>
      <c r="F459" s="11">
        <v>4380</v>
      </c>
      <c r="G459" s="11">
        <v>1032</v>
      </c>
      <c r="H459" s="11">
        <v>3528</v>
      </c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8" t="s">
        <v>32</v>
      </c>
    </row>
    <row r="460" spans="2:21" ht="12">
      <c r="B460" s="1" t="s">
        <v>456</v>
      </c>
      <c r="C460" s="9" t="s">
        <v>484</v>
      </c>
      <c r="D460" s="18" t="s">
        <v>47</v>
      </c>
      <c r="E460" s="11">
        <v>1260</v>
      </c>
      <c r="F460" s="11">
        <v>4380</v>
      </c>
      <c r="G460" s="11">
        <v>1032</v>
      </c>
      <c r="H460" s="11">
        <v>3528</v>
      </c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8" t="s">
        <v>32</v>
      </c>
    </row>
    <row r="461" spans="2:21" ht="12">
      <c r="B461" s="1" t="s">
        <v>456</v>
      </c>
      <c r="C461" s="9" t="s">
        <v>485</v>
      </c>
      <c r="D461" s="18" t="s">
        <v>47</v>
      </c>
      <c r="E461" s="11">
        <v>1376</v>
      </c>
      <c r="F461" s="11">
        <v>4496</v>
      </c>
      <c r="G461" s="11">
        <v>1132</v>
      </c>
      <c r="H461" s="11">
        <v>3628</v>
      </c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8" t="s">
        <v>32</v>
      </c>
    </row>
    <row r="462" spans="2:21" ht="12">
      <c r="B462" s="1" t="s">
        <v>456</v>
      </c>
      <c r="C462" s="9" t="s">
        <v>486</v>
      </c>
      <c r="D462" s="18" t="s">
        <v>47</v>
      </c>
      <c r="E462" s="11">
        <v>950</v>
      </c>
      <c r="F462" s="11">
        <v>4070</v>
      </c>
      <c r="G462" s="11">
        <v>812</v>
      </c>
      <c r="H462" s="11">
        <v>3308</v>
      </c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8" t="s">
        <v>32</v>
      </c>
    </row>
    <row r="463" spans="2:21" ht="12">
      <c r="B463" s="1" t="s">
        <v>456</v>
      </c>
      <c r="C463" s="9" t="s">
        <v>487</v>
      </c>
      <c r="D463" s="7" t="s">
        <v>47</v>
      </c>
      <c r="E463" s="11">
        <v>900</v>
      </c>
      <c r="F463" s="11">
        <v>4020</v>
      </c>
      <c r="G463" s="11">
        <v>768</v>
      </c>
      <c r="H463" s="11">
        <v>3264</v>
      </c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8" t="s">
        <v>32</v>
      </c>
    </row>
    <row r="464" spans="2:21" ht="12">
      <c r="B464" s="1" t="s">
        <v>456</v>
      </c>
      <c r="C464" s="9" t="s">
        <v>488</v>
      </c>
      <c r="D464" s="7" t="s">
        <v>47</v>
      </c>
      <c r="E464" s="11">
        <v>836</v>
      </c>
      <c r="F464" s="11">
        <v>3956</v>
      </c>
      <c r="G464" s="11">
        <v>704</v>
      </c>
      <c r="H464" s="11">
        <v>3200</v>
      </c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8" t="s">
        <v>32</v>
      </c>
    </row>
    <row r="465" spans="2:21" ht="12">
      <c r="B465" s="1" t="s">
        <v>456</v>
      </c>
      <c r="C465" s="9" t="s">
        <v>489</v>
      </c>
      <c r="D465" s="7" t="s">
        <v>56</v>
      </c>
      <c r="E465" s="11">
        <v>740</v>
      </c>
      <c r="F465" s="11">
        <v>3860</v>
      </c>
      <c r="G465" s="11">
        <v>626</v>
      </c>
      <c r="H465" s="11">
        <v>3122</v>
      </c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8" t="s">
        <v>32</v>
      </c>
    </row>
    <row r="466" spans="2:21" ht="12">
      <c r="B466" s="1" t="s">
        <v>456</v>
      </c>
      <c r="C466" s="9" t="s">
        <v>490</v>
      </c>
      <c r="D466" s="7" t="s">
        <v>56</v>
      </c>
      <c r="E466" s="11">
        <v>890</v>
      </c>
      <c r="F466" s="11">
        <v>4010</v>
      </c>
      <c r="G466" s="11">
        <v>794</v>
      </c>
      <c r="H466" s="11">
        <v>3290</v>
      </c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8" t="s">
        <v>32</v>
      </c>
    </row>
    <row r="467" spans="2:21" ht="12">
      <c r="B467" s="1" t="s">
        <v>456</v>
      </c>
      <c r="C467" s="9" t="s">
        <v>491</v>
      </c>
      <c r="D467" s="7" t="s">
        <v>58</v>
      </c>
      <c r="E467" s="11">
        <v>478</v>
      </c>
      <c r="F467" s="11">
        <v>1438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8" t="s">
        <v>32</v>
      </c>
    </row>
    <row r="468" spans="2:21" ht="12">
      <c r="B468" s="1" t="s">
        <v>456</v>
      </c>
      <c r="C468" s="9" t="s">
        <v>492</v>
      </c>
      <c r="D468" s="7" t="s">
        <v>58</v>
      </c>
      <c r="E468" s="11">
        <v>478.5</v>
      </c>
      <c r="F468" s="11">
        <v>1686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8" t="s">
        <v>32</v>
      </c>
    </row>
    <row r="469" spans="2:21" ht="12">
      <c r="B469" s="1" t="s">
        <v>456</v>
      </c>
      <c r="C469" s="9" t="s">
        <v>493</v>
      </c>
      <c r="D469" s="7" t="s">
        <v>58</v>
      </c>
      <c r="E469" s="11">
        <v>532</v>
      </c>
      <c r="F469" s="11">
        <v>892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8" t="s">
        <v>32</v>
      </c>
    </row>
    <row r="470" spans="2:21" ht="12">
      <c r="B470" s="1" t="s">
        <v>456</v>
      </c>
      <c r="C470" s="9" t="s">
        <v>494</v>
      </c>
      <c r="D470" s="7" t="s">
        <v>58</v>
      </c>
      <c r="E470" s="11">
        <v>651</v>
      </c>
      <c r="F470" s="11">
        <v>3201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8" t="s">
        <v>32</v>
      </c>
    </row>
    <row r="471" spans="2:21" ht="12">
      <c r="B471" s="1" t="s">
        <v>456</v>
      </c>
      <c r="C471" s="9" t="s">
        <v>495</v>
      </c>
      <c r="D471" s="7" t="s">
        <v>58</v>
      </c>
      <c r="E471" s="11">
        <v>534.88</v>
      </c>
      <c r="F471" s="11">
        <v>1804.25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8" t="s">
        <v>32</v>
      </c>
    </row>
    <row r="472" spans="2:21" ht="12">
      <c r="B472" s="1" t="s">
        <v>456</v>
      </c>
      <c r="C472" s="9" t="s">
        <v>496</v>
      </c>
      <c r="D472" s="7" t="s">
        <v>58</v>
      </c>
      <c r="E472" s="11">
        <v>580</v>
      </c>
      <c r="F472" s="11">
        <v>2140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8" t="s">
        <v>32</v>
      </c>
    </row>
    <row r="473" spans="2:21" ht="12">
      <c r="B473" s="1" t="s">
        <v>456</v>
      </c>
      <c r="C473" s="9" t="s">
        <v>497</v>
      </c>
      <c r="D473" s="7" t="s">
        <v>58</v>
      </c>
      <c r="E473" s="11">
        <v>141</v>
      </c>
      <c r="F473" s="11">
        <v>531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8" t="s">
        <v>32</v>
      </c>
    </row>
    <row r="474" spans="2:21" ht="12">
      <c r="B474" s="1" t="s">
        <v>456</v>
      </c>
      <c r="C474" s="9" t="s">
        <v>498</v>
      </c>
      <c r="D474" s="7" t="s">
        <v>58</v>
      </c>
      <c r="E474" s="11">
        <v>420</v>
      </c>
      <c r="F474" s="11">
        <v>970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8" t="s">
        <v>32</v>
      </c>
    </row>
    <row r="475" spans="2:21" ht="12">
      <c r="B475" s="1" t="s">
        <v>456</v>
      </c>
      <c r="C475" s="9" t="s">
        <v>499</v>
      </c>
      <c r="D475" s="7" t="s">
        <v>58</v>
      </c>
      <c r="E475" s="11">
        <v>580</v>
      </c>
      <c r="F475" s="11">
        <v>980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8" t="s">
        <v>32</v>
      </c>
    </row>
    <row r="476" spans="2:21" ht="12">
      <c r="B476" s="1" t="s">
        <v>456</v>
      </c>
      <c r="C476" s="9" t="s">
        <v>500</v>
      </c>
      <c r="D476" s="7" t="s">
        <v>58</v>
      </c>
      <c r="E476" s="11">
        <v>430</v>
      </c>
      <c r="F476" s="11">
        <v>530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8" t="s">
        <v>32</v>
      </c>
    </row>
    <row r="477" spans="2:21" ht="12">
      <c r="B477" s="1" t="s">
        <v>456</v>
      </c>
      <c r="C477" s="9" t="s">
        <v>501</v>
      </c>
      <c r="D477" s="7" t="s">
        <v>58</v>
      </c>
      <c r="E477" s="11">
        <v>147</v>
      </c>
      <c r="F477" s="11">
        <v>1227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8" t="s">
        <v>32</v>
      </c>
    </row>
    <row r="478" spans="2:21" ht="12">
      <c r="B478" s="1" t="s">
        <v>456</v>
      </c>
      <c r="C478" s="1" t="s">
        <v>502</v>
      </c>
      <c r="D478" s="7" t="s">
        <v>58</v>
      </c>
      <c r="E478" s="6">
        <v>415</v>
      </c>
      <c r="F478" s="11">
        <v>805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8" t="s">
        <v>32</v>
      </c>
    </row>
    <row r="479" spans="2:21" ht="12">
      <c r="B479" s="1" t="s">
        <v>456</v>
      </c>
      <c r="C479" s="1" t="s">
        <v>503</v>
      </c>
      <c r="D479" s="7" t="s">
        <v>58</v>
      </c>
      <c r="E479" s="6">
        <v>364</v>
      </c>
      <c r="F479" s="11">
        <v>1852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8" t="s">
        <v>32</v>
      </c>
    </row>
    <row r="480" spans="2:21" ht="12">
      <c r="B480" s="1" t="s">
        <v>456</v>
      </c>
      <c r="C480" s="1" t="s">
        <v>504</v>
      </c>
      <c r="D480" s="7" t="s">
        <v>58</v>
      </c>
      <c r="E480" s="6">
        <v>480</v>
      </c>
      <c r="F480" s="6">
        <v>1140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8" t="s">
        <v>32</v>
      </c>
    </row>
    <row r="481" spans="2:21" ht="12">
      <c r="B481" s="1" t="s">
        <v>456</v>
      </c>
      <c r="C481" s="1" t="s">
        <v>505</v>
      </c>
      <c r="D481" s="7" t="s">
        <v>58</v>
      </c>
      <c r="E481" s="6">
        <v>650</v>
      </c>
      <c r="F481" s="6">
        <v>2022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8" t="s">
        <v>32</v>
      </c>
    </row>
    <row r="482" spans="2:21" ht="12">
      <c r="B482" s="1" t="s">
        <v>456</v>
      </c>
      <c r="C482" s="1" t="s">
        <v>506</v>
      </c>
      <c r="D482" s="7" t="s">
        <v>58</v>
      </c>
      <c r="E482" s="6">
        <v>480</v>
      </c>
      <c r="F482" s="6">
        <v>720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8" t="s">
        <v>32</v>
      </c>
    </row>
    <row r="483" spans="2:21" ht="12">
      <c r="B483" s="1" t="s">
        <v>456</v>
      </c>
      <c r="C483" s="1" t="s">
        <v>507</v>
      </c>
      <c r="D483" s="7" t="s">
        <v>58</v>
      </c>
      <c r="E483" s="6">
        <v>394</v>
      </c>
      <c r="F483" s="6">
        <v>754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8" t="s">
        <v>32</v>
      </c>
    </row>
    <row r="484" spans="2:21" ht="12">
      <c r="B484" s="1" t="s">
        <v>456</v>
      </c>
      <c r="C484" s="1" t="s">
        <v>508</v>
      </c>
      <c r="D484" s="7" t="s">
        <v>58</v>
      </c>
      <c r="E484" s="6">
        <v>650</v>
      </c>
      <c r="F484" s="6">
        <v>1730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8" t="s">
        <v>32</v>
      </c>
    </row>
    <row r="485" spans="2:21" ht="12">
      <c r="B485" s="1" t="s">
        <v>456</v>
      </c>
      <c r="C485" s="1" t="s">
        <v>104</v>
      </c>
      <c r="D485" s="7" t="s">
        <v>58</v>
      </c>
      <c r="E485" s="6">
        <v>673</v>
      </c>
      <c r="F485" s="6">
        <v>1073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8" t="s">
        <v>32</v>
      </c>
    </row>
    <row r="486" spans="2:21" ht="12">
      <c r="B486" s="1" t="s">
        <v>456</v>
      </c>
      <c r="C486" s="1" t="s">
        <v>509</v>
      </c>
      <c r="D486" s="7" t="s">
        <v>58</v>
      </c>
      <c r="E486" s="6">
        <v>750</v>
      </c>
      <c r="F486" s="6">
        <v>1650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8" t="s">
        <v>32</v>
      </c>
    </row>
    <row r="487" spans="2:21" ht="12">
      <c r="B487" s="1" t="s">
        <v>456</v>
      </c>
      <c r="C487" s="1" t="s">
        <v>510</v>
      </c>
      <c r="D487" s="7" t="s">
        <v>58</v>
      </c>
      <c r="E487" s="6">
        <v>488</v>
      </c>
      <c r="F487" s="6">
        <v>888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8" t="s">
        <v>32</v>
      </c>
    </row>
    <row r="488" spans="2:21" ht="12">
      <c r="B488" s="1" t="s">
        <v>456</v>
      </c>
      <c r="C488" s="1" t="s">
        <v>511</v>
      </c>
      <c r="D488" s="7" t="s">
        <v>58</v>
      </c>
      <c r="E488" s="6">
        <v>670</v>
      </c>
      <c r="F488" s="6">
        <v>1480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8" t="s">
        <v>32</v>
      </c>
    </row>
    <row r="489" spans="2:21" ht="12">
      <c r="B489" s="1" t="s">
        <v>456</v>
      </c>
      <c r="C489" s="1" t="s">
        <v>512</v>
      </c>
      <c r="D489" s="7" t="s">
        <v>58</v>
      </c>
      <c r="E489" s="6">
        <v>490</v>
      </c>
      <c r="F489" s="6">
        <v>1400</v>
      </c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8" t="s">
        <v>32</v>
      </c>
    </row>
    <row r="490" spans="2:21" ht="12">
      <c r="B490" s="1" t="s">
        <v>456</v>
      </c>
      <c r="C490" s="1" t="s">
        <v>513</v>
      </c>
      <c r="D490" s="7" t="s">
        <v>58</v>
      </c>
      <c r="E490" s="6">
        <v>346</v>
      </c>
      <c r="F490" s="6">
        <v>1306</v>
      </c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8" t="s">
        <v>32</v>
      </c>
    </row>
    <row r="491" spans="2:21" ht="12">
      <c r="B491" s="1" t="s">
        <v>456</v>
      </c>
      <c r="C491" s="1" t="s">
        <v>514</v>
      </c>
      <c r="D491" s="7" t="s">
        <v>58</v>
      </c>
      <c r="E491" s="6">
        <v>440</v>
      </c>
      <c r="F491" s="6">
        <v>2480</v>
      </c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8" t="s">
        <v>32</v>
      </c>
    </row>
    <row r="492" spans="2:21" ht="12">
      <c r="B492" s="1" t="s">
        <v>456</v>
      </c>
      <c r="C492" s="1" t="s">
        <v>515</v>
      </c>
      <c r="D492" s="7" t="s">
        <v>58</v>
      </c>
      <c r="E492" s="6">
        <v>406</v>
      </c>
      <c r="F492" s="6">
        <v>916</v>
      </c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8" t="s">
        <v>32</v>
      </c>
    </row>
    <row r="493" spans="2:21" ht="12">
      <c r="B493" s="1" t="s">
        <v>456</v>
      </c>
      <c r="C493" s="1" t="s">
        <v>516</v>
      </c>
      <c r="D493" s="7" t="s">
        <v>58</v>
      </c>
      <c r="E493" s="6">
        <v>832</v>
      </c>
      <c r="F493" s="6">
        <v>868</v>
      </c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8" t="s">
        <v>32</v>
      </c>
    </row>
    <row r="494" spans="2:21" ht="12">
      <c r="B494" s="1" t="s">
        <v>456</v>
      </c>
      <c r="C494" s="1" t="s">
        <v>517</v>
      </c>
      <c r="D494" s="7" t="s">
        <v>58</v>
      </c>
      <c r="E494" s="6">
        <v>320</v>
      </c>
      <c r="F494" s="6">
        <v>516</v>
      </c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8" t="s">
        <v>32</v>
      </c>
    </row>
    <row r="495" spans="2:21" ht="12">
      <c r="B495" s="1" t="s">
        <v>456</v>
      </c>
      <c r="C495" s="1" t="s">
        <v>518</v>
      </c>
      <c r="D495" s="7" t="s">
        <v>58</v>
      </c>
      <c r="E495" s="6">
        <v>240</v>
      </c>
      <c r="F495" s="6">
        <v>720</v>
      </c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8" t="s">
        <v>32</v>
      </c>
    </row>
    <row r="496" spans="2:21" ht="12">
      <c r="B496" s="1" t="s">
        <v>456</v>
      </c>
      <c r="C496" s="1" t="s">
        <v>519</v>
      </c>
      <c r="D496" s="7" t="s">
        <v>58</v>
      </c>
      <c r="E496" s="6">
        <v>425</v>
      </c>
      <c r="F496" s="6">
        <v>698</v>
      </c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8" t="s">
        <v>32</v>
      </c>
    </row>
    <row r="497" spans="2:21" ht="12">
      <c r="B497" s="1" t="s">
        <v>456</v>
      </c>
      <c r="C497" s="1" t="s">
        <v>520</v>
      </c>
      <c r="D497" s="7" t="s">
        <v>58</v>
      </c>
      <c r="E497" s="6">
        <v>454</v>
      </c>
      <c r="F497" s="6">
        <v>1294</v>
      </c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8" t="s">
        <v>32</v>
      </c>
    </row>
    <row r="498" spans="2:21" ht="12">
      <c r="B498" s="1" t="s">
        <v>456</v>
      </c>
      <c r="C498" s="1" t="s">
        <v>521</v>
      </c>
      <c r="D498" s="7" t="s">
        <v>58</v>
      </c>
      <c r="E498" s="6">
        <v>266</v>
      </c>
      <c r="F498" s="6">
        <v>538</v>
      </c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8" t="s">
        <v>32</v>
      </c>
    </row>
    <row r="499" spans="2:21" ht="12">
      <c r="B499" s="1" t="s">
        <v>456</v>
      </c>
      <c r="C499" s="1" t="s">
        <v>522</v>
      </c>
      <c r="D499" s="7" t="s">
        <v>58</v>
      </c>
      <c r="E499" s="6">
        <v>500</v>
      </c>
      <c r="F499" s="6">
        <v>1040</v>
      </c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8" t="s">
        <v>32</v>
      </c>
    </row>
    <row r="500" spans="2:21" ht="12">
      <c r="B500" s="1" t="s">
        <v>456</v>
      </c>
      <c r="C500" s="1" t="s">
        <v>523</v>
      </c>
      <c r="D500" s="7" t="s">
        <v>58</v>
      </c>
      <c r="E500" s="6">
        <v>540</v>
      </c>
      <c r="F500" s="6">
        <v>780</v>
      </c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8" t="s">
        <v>32</v>
      </c>
    </row>
    <row r="501" spans="2:21" ht="12">
      <c r="B501" s="1" t="s">
        <v>456</v>
      </c>
      <c r="C501" s="1" t="s">
        <v>524</v>
      </c>
      <c r="D501" s="7" t="s">
        <v>58</v>
      </c>
      <c r="E501" s="6">
        <v>418</v>
      </c>
      <c r="F501" s="6">
        <v>1078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8" t="s">
        <v>32</v>
      </c>
    </row>
    <row r="502" spans="2:21" ht="12">
      <c r="B502" s="1" t="s">
        <v>456</v>
      </c>
      <c r="C502" s="1" t="s">
        <v>525</v>
      </c>
      <c r="D502" s="7" t="s">
        <v>58</v>
      </c>
      <c r="E502" s="6">
        <v>468</v>
      </c>
      <c r="F502" s="6">
        <v>1308</v>
      </c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8" t="s">
        <v>32</v>
      </c>
    </row>
    <row r="503" spans="2:21" ht="12">
      <c r="B503" s="1" t="s">
        <v>456</v>
      </c>
      <c r="C503" s="1" t="s">
        <v>526</v>
      </c>
      <c r="D503" s="7" t="s">
        <v>58</v>
      </c>
      <c r="E503" s="6">
        <v>310</v>
      </c>
      <c r="F503" s="6">
        <v>1270</v>
      </c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8" t="s">
        <v>32</v>
      </c>
    </row>
    <row r="504" spans="2:21" ht="12">
      <c r="B504" s="1" t="s">
        <v>456</v>
      </c>
      <c r="C504" s="1" t="s">
        <v>527</v>
      </c>
      <c r="D504" s="7" t="s">
        <v>58</v>
      </c>
      <c r="E504" s="6">
        <v>472</v>
      </c>
      <c r="F504" s="6">
        <v>1312</v>
      </c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8" t="s">
        <v>32</v>
      </c>
    </row>
    <row r="505" spans="2:21" ht="12">
      <c r="B505" s="1" t="s">
        <v>456</v>
      </c>
      <c r="C505" s="1" t="s">
        <v>528</v>
      </c>
      <c r="D505" s="7" t="s">
        <v>58</v>
      </c>
      <c r="E505" s="6">
        <v>688</v>
      </c>
      <c r="F505" s="6">
        <v>3988</v>
      </c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8" t="s">
        <v>32</v>
      </c>
    </row>
    <row r="506" spans="2:21" ht="12">
      <c r="B506" s="1" t="s">
        <v>456</v>
      </c>
      <c r="C506" s="1" t="s">
        <v>529</v>
      </c>
      <c r="D506" s="7" t="s">
        <v>58</v>
      </c>
      <c r="E506" s="6">
        <v>632</v>
      </c>
      <c r="F506" s="6">
        <v>2192</v>
      </c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8" t="s">
        <v>32</v>
      </c>
    </row>
    <row r="507" spans="2:21" ht="12">
      <c r="B507" s="1" t="s">
        <v>456</v>
      </c>
      <c r="C507" s="1" t="s">
        <v>530</v>
      </c>
      <c r="D507" s="7" t="s">
        <v>58</v>
      </c>
      <c r="E507" s="6">
        <v>352</v>
      </c>
      <c r="F507" s="6">
        <v>3652</v>
      </c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8" t="s">
        <v>32</v>
      </c>
    </row>
    <row r="508" spans="2:21" ht="12">
      <c r="B508" s="1" t="s">
        <v>456</v>
      </c>
      <c r="C508" s="1" t="s">
        <v>531</v>
      </c>
      <c r="D508" s="7" t="s">
        <v>58</v>
      </c>
      <c r="E508" s="6">
        <v>558</v>
      </c>
      <c r="F508" s="6">
        <v>1398</v>
      </c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8" t="s">
        <v>32</v>
      </c>
    </row>
    <row r="509" spans="2:21" ht="12">
      <c r="B509" s="1" t="s">
        <v>456</v>
      </c>
      <c r="C509" s="1" t="s">
        <v>532</v>
      </c>
      <c r="D509" s="7" t="s">
        <v>58</v>
      </c>
      <c r="E509" s="6">
        <v>628</v>
      </c>
      <c r="F509" s="6">
        <v>1068</v>
      </c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8" t="s">
        <v>32</v>
      </c>
    </row>
    <row r="510" spans="2:21" ht="12">
      <c r="B510" s="1" t="s">
        <v>456</v>
      </c>
      <c r="C510" s="1" t="s">
        <v>533</v>
      </c>
      <c r="D510" s="7" t="s">
        <v>58</v>
      </c>
      <c r="E510" s="6">
        <v>324</v>
      </c>
      <c r="F510" s="6">
        <v>1284</v>
      </c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8" t="s">
        <v>32</v>
      </c>
    </row>
    <row r="511" spans="2:21" ht="12">
      <c r="B511" s="1" t="s">
        <v>456</v>
      </c>
      <c r="C511" s="1" t="s">
        <v>534</v>
      </c>
      <c r="D511" s="7" t="s">
        <v>58</v>
      </c>
      <c r="E511" s="6">
        <v>336</v>
      </c>
      <c r="F511" s="6">
        <v>1896</v>
      </c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8" t="s">
        <v>32</v>
      </c>
    </row>
    <row r="512" spans="2:21" ht="12">
      <c r="B512" s="1" t="s">
        <v>456</v>
      </c>
      <c r="C512" s="1" t="s">
        <v>535</v>
      </c>
      <c r="D512" s="7" t="s">
        <v>58</v>
      </c>
      <c r="E512" s="6">
        <v>686</v>
      </c>
      <c r="F512" s="6">
        <v>2366</v>
      </c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8" t="s">
        <v>32</v>
      </c>
    </row>
    <row r="513" spans="2:21" ht="12">
      <c r="B513" s="1" t="s">
        <v>456</v>
      </c>
      <c r="C513" s="1" t="s">
        <v>536</v>
      </c>
      <c r="D513" s="7" t="s">
        <v>58</v>
      </c>
      <c r="E513" s="6">
        <v>400</v>
      </c>
      <c r="F513" s="6">
        <v>1210</v>
      </c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8" t="s">
        <v>32</v>
      </c>
    </row>
    <row r="514" spans="2:21" ht="12">
      <c r="B514" s="1" t="s">
        <v>456</v>
      </c>
      <c r="C514" s="1" t="s">
        <v>537</v>
      </c>
      <c r="D514" s="7" t="s">
        <v>58</v>
      </c>
      <c r="E514" s="6">
        <v>498</v>
      </c>
      <c r="F514" s="6">
        <v>610</v>
      </c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8" t="s">
        <v>32</v>
      </c>
    </row>
    <row r="515" spans="2:21" ht="12">
      <c r="B515" s="1" t="s">
        <v>456</v>
      </c>
      <c r="C515" s="1" t="s">
        <v>538</v>
      </c>
      <c r="D515" s="7" t="s">
        <v>58</v>
      </c>
      <c r="E515" s="6">
        <v>430</v>
      </c>
      <c r="F515" s="6">
        <v>2530</v>
      </c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8" t="s">
        <v>32</v>
      </c>
    </row>
    <row r="516" spans="2:21" ht="12">
      <c r="B516" s="1" t="s">
        <v>456</v>
      </c>
      <c r="C516" s="1" t="s">
        <v>539</v>
      </c>
      <c r="D516" s="7" t="s">
        <v>58</v>
      </c>
      <c r="E516" s="6">
        <v>380</v>
      </c>
      <c r="F516" s="6">
        <v>540</v>
      </c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8" t="s">
        <v>32</v>
      </c>
    </row>
    <row r="517" spans="2:21" ht="12">
      <c r="B517" s="1" t="s">
        <v>456</v>
      </c>
      <c r="C517" s="1" t="s">
        <v>540</v>
      </c>
      <c r="D517" s="7" t="s">
        <v>58</v>
      </c>
      <c r="E517" s="6">
        <v>590</v>
      </c>
      <c r="F517" s="6">
        <v>1550</v>
      </c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8" t="s">
        <v>32</v>
      </c>
    </row>
    <row r="518" spans="2:21" ht="12">
      <c r="B518" s="1" t="s">
        <v>456</v>
      </c>
      <c r="C518" s="9" t="s">
        <v>541</v>
      </c>
      <c r="D518" s="10" t="s">
        <v>58</v>
      </c>
      <c r="E518" s="11">
        <v>680</v>
      </c>
      <c r="F518" s="11">
        <v>2194</v>
      </c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8" t="s">
        <v>32</v>
      </c>
    </row>
    <row r="519" spans="2:21" ht="12">
      <c r="B519" s="1" t="s">
        <v>456</v>
      </c>
      <c r="C519" s="9" t="s">
        <v>542</v>
      </c>
      <c r="D519" s="7" t="s">
        <v>60</v>
      </c>
      <c r="E519" s="11">
        <v>556</v>
      </c>
      <c r="F519" s="11">
        <v>3796</v>
      </c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8" t="s">
        <v>32</v>
      </c>
    </row>
    <row r="520" spans="2:21" ht="12">
      <c r="B520" s="1" t="s">
        <v>456</v>
      </c>
      <c r="C520" s="9" t="s">
        <v>543</v>
      </c>
      <c r="D520" s="7" t="s">
        <v>60</v>
      </c>
      <c r="E520" s="11">
        <v>556</v>
      </c>
      <c r="F520" s="11">
        <v>3796</v>
      </c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8" t="s">
        <v>32</v>
      </c>
    </row>
    <row r="521" spans="2:21" ht="12">
      <c r="B521" s="1" t="s">
        <v>456</v>
      </c>
      <c r="C521" s="9" t="s">
        <v>544</v>
      </c>
      <c r="D521" s="7" t="s">
        <v>60</v>
      </c>
      <c r="E521" s="11">
        <v>556</v>
      </c>
      <c r="F521" s="11">
        <v>3796</v>
      </c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8" t="s">
        <v>32</v>
      </c>
    </row>
    <row r="522" spans="2:21" ht="12">
      <c r="B522" s="1" t="s">
        <v>456</v>
      </c>
      <c r="C522" s="9" t="s">
        <v>545</v>
      </c>
      <c r="D522" s="7" t="s">
        <v>60</v>
      </c>
      <c r="E522" s="11">
        <v>556</v>
      </c>
      <c r="F522" s="11">
        <v>3796</v>
      </c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8" t="s">
        <v>32</v>
      </c>
    </row>
    <row r="523" spans="2:21" ht="12">
      <c r="B523" s="1" t="s">
        <v>456</v>
      </c>
      <c r="C523" s="9" t="s">
        <v>546</v>
      </c>
      <c r="D523" s="7" t="s">
        <v>83</v>
      </c>
      <c r="E523" s="19" t="s">
        <v>547</v>
      </c>
      <c r="F523" s="19" t="s">
        <v>547</v>
      </c>
      <c r="G523" s="19" t="s">
        <v>547</v>
      </c>
      <c r="H523" s="19" t="s">
        <v>547</v>
      </c>
      <c r="I523" s="11"/>
      <c r="J523" s="11"/>
      <c r="K523" s="11">
        <v>5157</v>
      </c>
      <c r="L523" s="11">
        <v>15557</v>
      </c>
      <c r="M523" s="11"/>
      <c r="N523" s="11"/>
      <c r="O523" s="11"/>
      <c r="P523" s="11"/>
      <c r="Q523" s="11"/>
      <c r="R523" s="11"/>
      <c r="S523" s="11"/>
      <c r="T523" s="11"/>
      <c r="U523" s="8" t="s">
        <v>32</v>
      </c>
    </row>
    <row r="524" spans="2:21" ht="12">
      <c r="B524" s="1" t="s">
        <v>456</v>
      </c>
      <c r="C524" s="9" t="s">
        <v>548</v>
      </c>
      <c r="D524" s="7" t="s">
        <v>83</v>
      </c>
      <c r="E524" s="11">
        <v>894</v>
      </c>
      <c r="F524" s="11">
        <v>4014</v>
      </c>
      <c r="G524" s="11">
        <v>762</v>
      </c>
      <c r="H524" s="11">
        <v>3258</v>
      </c>
      <c r="I524" s="11"/>
      <c r="J524" s="11"/>
      <c r="K524" s="11">
        <v>5214</v>
      </c>
      <c r="L524" s="11">
        <v>15614</v>
      </c>
      <c r="M524" s="11"/>
      <c r="N524" s="11"/>
      <c r="O524" s="11"/>
      <c r="P524" s="11"/>
      <c r="Q524" s="11"/>
      <c r="R524" s="11"/>
      <c r="S524" s="11"/>
      <c r="T524" s="11"/>
      <c r="U524" s="8" t="s">
        <v>32</v>
      </c>
    </row>
    <row r="525" spans="2:21" ht="12">
      <c r="B525" s="1" t="s">
        <v>456</v>
      </c>
      <c r="C525" s="9" t="s">
        <v>549</v>
      </c>
      <c r="D525" s="7" t="s">
        <v>83</v>
      </c>
      <c r="E525" s="11">
        <v>685</v>
      </c>
      <c r="F525" s="11">
        <v>3805</v>
      </c>
      <c r="G525" s="11">
        <v>589</v>
      </c>
      <c r="H525" s="11">
        <v>3085</v>
      </c>
      <c r="I525" s="11"/>
      <c r="J525" s="11"/>
      <c r="K525" s="11">
        <v>5005</v>
      </c>
      <c r="L525" s="11">
        <v>15405</v>
      </c>
      <c r="M525" s="11">
        <v>3705</v>
      </c>
      <c r="N525" s="11">
        <v>14205</v>
      </c>
      <c r="O525" s="11"/>
      <c r="P525" s="11"/>
      <c r="Q525" s="11"/>
      <c r="R525" s="11"/>
      <c r="S525" s="11"/>
      <c r="T525" s="11"/>
      <c r="U525" s="8" t="s">
        <v>32</v>
      </c>
    </row>
    <row r="526" spans="2:21" ht="12">
      <c r="B526" s="1" t="s">
        <v>456</v>
      </c>
      <c r="C526" s="9" t="s">
        <v>550</v>
      </c>
      <c r="D526" s="7" t="s">
        <v>83</v>
      </c>
      <c r="E526" s="11">
        <v>566</v>
      </c>
      <c r="F526" s="11">
        <v>3686</v>
      </c>
      <c r="G526" s="11">
        <v>470</v>
      </c>
      <c r="H526" s="11">
        <v>2966</v>
      </c>
      <c r="I526" s="11"/>
      <c r="J526" s="11"/>
      <c r="K526" s="11">
        <v>4886</v>
      </c>
      <c r="L526" s="11">
        <v>15286</v>
      </c>
      <c r="M526" s="11">
        <v>3586</v>
      </c>
      <c r="N526" s="11">
        <v>14086</v>
      </c>
      <c r="O526" s="11"/>
      <c r="P526" s="11"/>
      <c r="Q526" s="11"/>
      <c r="R526" s="11"/>
      <c r="S526" s="11"/>
      <c r="T526" s="11"/>
      <c r="U526" s="8" t="s">
        <v>32</v>
      </c>
    </row>
    <row r="527" spans="2:21" ht="12">
      <c r="B527" s="1" t="s">
        <v>456</v>
      </c>
      <c r="C527" s="9" t="s">
        <v>551</v>
      </c>
      <c r="D527" s="7" t="s">
        <v>83</v>
      </c>
      <c r="E527" s="11">
        <v>689</v>
      </c>
      <c r="F527" s="11">
        <v>3890</v>
      </c>
      <c r="G527" s="11">
        <v>582</v>
      </c>
      <c r="H527" s="11">
        <v>3078</v>
      </c>
      <c r="I527" s="11"/>
      <c r="J527" s="11"/>
      <c r="K527" s="11">
        <v>5009</v>
      </c>
      <c r="L527" s="11">
        <v>15409</v>
      </c>
      <c r="M527" s="11"/>
      <c r="N527" s="11"/>
      <c r="O527" s="11"/>
      <c r="P527" s="11"/>
      <c r="Q527" s="11"/>
      <c r="R527" s="11"/>
      <c r="S527" s="11"/>
      <c r="T527" s="11"/>
      <c r="U527" s="8" t="s">
        <v>32</v>
      </c>
    </row>
    <row r="528" spans="2:21" ht="12">
      <c r="B528" s="1" t="s">
        <v>456</v>
      </c>
      <c r="C528" s="9" t="s">
        <v>552</v>
      </c>
      <c r="D528" s="7" t="s">
        <v>83</v>
      </c>
      <c r="E528" s="11">
        <v>660</v>
      </c>
      <c r="F528" s="11">
        <v>3780</v>
      </c>
      <c r="G528" s="11">
        <v>564</v>
      </c>
      <c r="H528" s="11">
        <v>3060</v>
      </c>
      <c r="I528" s="11"/>
      <c r="J528" s="11"/>
      <c r="K528" s="11">
        <v>4980</v>
      </c>
      <c r="L528" s="11">
        <v>15380</v>
      </c>
      <c r="M528" s="11"/>
      <c r="N528" s="11"/>
      <c r="O528" s="11"/>
      <c r="P528" s="11"/>
      <c r="Q528" s="11"/>
      <c r="R528" s="11"/>
      <c r="S528" s="11"/>
      <c r="T528" s="11"/>
      <c r="U528" s="8" t="s">
        <v>32</v>
      </c>
    </row>
    <row r="529" spans="1:21" ht="12">
      <c r="A529" s="1" t="s">
        <v>33</v>
      </c>
      <c r="B529" s="14" t="s">
        <v>553</v>
      </c>
      <c r="C529" s="9" t="s">
        <v>554</v>
      </c>
      <c r="D529" s="10" t="s">
        <v>36</v>
      </c>
      <c r="E529" s="11">
        <v>2526</v>
      </c>
      <c r="F529" s="11">
        <v>6336</v>
      </c>
      <c r="G529" s="11">
        <v>2526</v>
      </c>
      <c r="H529" s="11">
        <v>6336</v>
      </c>
      <c r="I529" s="11">
        <v>3764</v>
      </c>
      <c r="J529" s="11">
        <v>8084</v>
      </c>
      <c r="K529" s="11">
        <v>6166</v>
      </c>
      <c r="L529" s="11">
        <v>12436</v>
      </c>
      <c r="M529" s="11"/>
      <c r="N529" s="11"/>
      <c r="O529" s="11"/>
      <c r="P529" s="11"/>
      <c r="Q529" s="11"/>
      <c r="R529" s="11"/>
      <c r="S529" s="11"/>
      <c r="T529" s="11"/>
      <c r="U529" s="8" t="s">
        <v>32</v>
      </c>
    </row>
    <row r="530" spans="2:21" ht="12">
      <c r="B530" s="14" t="s">
        <v>553</v>
      </c>
      <c r="C530" s="9" t="s">
        <v>555</v>
      </c>
      <c r="D530" s="10" t="s">
        <v>36</v>
      </c>
      <c r="E530" s="11">
        <v>2544</v>
      </c>
      <c r="F530" s="11">
        <v>5184</v>
      </c>
      <c r="G530" s="11">
        <v>2946</v>
      </c>
      <c r="H530" s="11">
        <v>3324</v>
      </c>
      <c r="I530" s="11"/>
      <c r="J530" s="11"/>
      <c r="K530" s="11"/>
      <c r="L530" s="11"/>
      <c r="M530" s="11"/>
      <c r="N530" s="11"/>
      <c r="O530" s="11"/>
      <c r="P530" s="11"/>
      <c r="Q530" s="11">
        <v>5286</v>
      </c>
      <c r="R530" s="11">
        <v>20286</v>
      </c>
      <c r="S530" s="11"/>
      <c r="T530" s="11"/>
      <c r="U530" s="8" t="s">
        <v>32</v>
      </c>
    </row>
    <row r="531" spans="2:21" ht="12">
      <c r="B531" s="14" t="s">
        <v>553</v>
      </c>
      <c r="C531" s="9" t="s">
        <v>556</v>
      </c>
      <c r="D531" s="10" t="s">
        <v>39</v>
      </c>
      <c r="E531" s="11">
        <v>2414</v>
      </c>
      <c r="F531" s="11">
        <v>4622</v>
      </c>
      <c r="G531" s="11">
        <v>2798</v>
      </c>
      <c r="H531" s="11">
        <v>6254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8" t="s">
        <v>32</v>
      </c>
    </row>
    <row r="532" spans="2:21" ht="12">
      <c r="B532" s="14" t="s">
        <v>553</v>
      </c>
      <c r="C532" s="9" t="s">
        <v>557</v>
      </c>
      <c r="D532" s="10" t="s">
        <v>39</v>
      </c>
      <c r="E532" s="11">
        <v>2415</v>
      </c>
      <c r="F532" s="11">
        <v>5545</v>
      </c>
      <c r="G532" s="11">
        <v>2741</v>
      </c>
      <c r="H532" s="11">
        <v>5531</v>
      </c>
      <c r="I532" s="11"/>
      <c r="J532" s="11"/>
      <c r="K532" s="11">
        <v>6388</v>
      </c>
      <c r="L532" s="11">
        <v>12383</v>
      </c>
      <c r="M532" s="11">
        <v>5703</v>
      </c>
      <c r="N532" s="11">
        <v>10903</v>
      </c>
      <c r="O532" s="11"/>
      <c r="P532" s="11"/>
      <c r="Q532" s="11"/>
      <c r="R532" s="11"/>
      <c r="S532" s="11"/>
      <c r="T532" s="11"/>
      <c r="U532" s="8" t="s">
        <v>32</v>
      </c>
    </row>
    <row r="533" spans="2:21" ht="12">
      <c r="B533" s="14" t="s">
        <v>553</v>
      </c>
      <c r="C533" s="9" t="s">
        <v>558</v>
      </c>
      <c r="D533" s="10" t="s">
        <v>39</v>
      </c>
      <c r="E533" s="11">
        <v>2966</v>
      </c>
      <c r="F533" s="11">
        <v>7812</v>
      </c>
      <c r="G533" s="11">
        <v>2966</v>
      </c>
      <c r="H533" s="11">
        <v>7812</v>
      </c>
      <c r="I533" s="11">
        <v>3426</v>
      </c>
      <c r="J533" s="11">
        <v>8272</v>
      </c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8" t="s">
        <v>32</v>
      </c>
    </row>
    <row r="534" spans="2:21" ht="12">
      <c r="B534" s="14" t="s">
        <v>553</v>
      </c>
      <c r="C534" s="9" t="s">
        <v>559</v>
      </c>
      <c r="D534" s="10" t="s">
        <v>41</v>
      </c>
      <c r="E534" s="11">
        <v>2040</v>
      </c>
      <c r="F534" s="11">
        <v>4236</v>
      </c>
      <c r="G534" s="11">
        <v>2040</v>
      </c>
      <c r="H534" s="11">
        <v>4236</v>
      </c>
      <c r="I534" s="11">
        <v>3228</v>
      </c>
      <c r="J534" s="11">
        <v>10404</v>
      </c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8" t="s">
        <v>32</v>
      </c>
    </row>
    <row r="535" spans="2:21" ht="12">
      <c r="B535" s="14" t="s">
        <v>553</v>
      </c>
      <c r="C535" s="9" t="s">
        <v>560</v>
      </c>
      <c r="D535" s="10" t="s">
        <v>45</v>
      </c>
      <c r="E535" s="11">
        <v>2702</v>
      </c>
      <c r="F535" s="11">
        <v>5054</v>
      </c>
      <c r="G535" s="11">
        <v>2256</v>
      </c>
      <c r="H535" s="11">
        <v>5232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8" t="s">
        <v>32</v>
      </c>
    </row>
    <row r="536" spans="2:21" ht="12">
      <c r="B536" s="14" t="s">
        <v>553</v>
      </c>
      <c r="C536" s="9" t="s">
        <v>561</v>
      </c>
      <c r="D536" s="10" t="s">
        <v>47</v>
      </c>
      <c r="E536" s="11">
        <v>2598</v>
      </c>
      <c r="F536" s="11">
        <v>4384</v>
      </c>
      <c r="G536" s="11">
        <v>2598</v>
      </c>
      <c r="H536" s="11">
        <v>4384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8" t="s">
        <v>32</v>
      </c>
    </row>
    <row r="537" spans="2:21" ht="12">
      <c r="B537" s="14" t="s">
        <v>553</v>
      </c>
      <c r="C537" s="9" t="s">
        <v>562</v>
      </c>
      <c r="D537" s="10" t="s">
        <v>47</v>
      </c>
      <c r="E537" s="11">
        <v>2264</v>
      </c>
      <c r="F537" s="11">
        <v>4592</v>
      </c>
      <c r="G537" s="11">
        <v>1752</v>
      </c>
      <c r="H537" s="11">
        <v>3528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8" t="s">
        <v>32</v>
      </c>
    </row>
    <row r="538" spans="2:21" ht="12">
      <c r="B538" s="14" t="s">
        <v>553</v>
      </c>
      <c r="C538" s="9" t="s">
        <v>563</v>
      </c>
      <c r="D538" s="10" t="s">
        <v>47</v>
      </c>
      <c r="E538" s="11">
        <v>1606</v>
      </c>
      <c r="F538" s="11">
        <v>3156</v>
      </c>
      <c r="G538" s="11">
        <v>1962</v>
      </c>
      <c r="H538" s="11">
        <v>3434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8" t="s">
        <v>32</v>
      </c>
    </row>
    <row r="539" spans="2:21" ht="12">
      <c r="B539" s="14" t="s">
        <v>553</v>
      </c>
      <c r="C539" s="9" t="s">
        <v>564</v>
      </c>
      <c r="D539" s="10" t="s">
        <v>47</v>
      </c>
      <c r="E539" s="11">
        <v>2076</v>
      </c>
      <c r="F539" s="11">
        <v>3474</v>
      </c>
      <c r="G539" s="11">
        <v>2174</v>
      </c>
      <c r="H539" s="11">
        <v>2516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8" t="s">
        <v>32</v>
      </c>
    </row>
    <row r="540" spans="2:21" ht="12">
      <c r="B540" s="14" t="s">
        <v>553</v>
      </c>
      <c r="C540" s="9" t="s">
        <v>565</v>
      </c>
      <c r="D540" s="10" t="s">
        <v>47</v>
      </c>
      <c r="E540" s="11">
        <v>2926</v>
      </c>
      <c r="F540" s="11">
        <v>4890</v>
      </c>
      <c r="G540" s="11">
        <v>3078</v>
      </c>
      <c r="H540" s="11">
        <v>5084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8" t="s">
        <v>32</v>
      </c>
    </row>
    <row r="541" spans="2:21" ht="12">
      <c r="B541" s="14" t="s">
        <v>553</v>
      </c>
      <c r="C541" s="9" t="s">
        <v>566</v>
      </c>
      <c r="D541" s="10" t="s">
        <v>56</v>
      </c>
      <c r="E541" s="11">
        <v>1670</v>
      </c>
      <c r="F541" s="11">
        <v>2700</v>
      </c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8" t="s">
        <v>32</v>
      </c>
    </row>
    <row r="542" spans="2:21" ht="12">
      <c r="B542" s="14" t="s">
        <v>553</v>
      </c>
      <c r="C542" s="9" t="s">
        <v>567</v>
      </c>
      <c r="D542" s="10" t="s">
        <v>56</v>
      </c>
      <c r="E542" s="11">
        <v>1574</v>
      </c>
      <c r="F542" s="11">
        <v>2534</v>
      </c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8" t="s">
        <v>32</v>
      </c>
    </row>
    <row r="543" spans="2:21" ht="12">
      <c r="B543" s="14" t="s">
        <v>553</v>
      </c>
      <c r="C543" s="9" t="s">
        <v>568</v>
      </c>
      <c r="D543" s="10" t="s">
        <v>58</v>
      </c>
      <c r="E543" s="11">
        <v>779</v>
      </c>
      <c r="F543" s="11">
        <v>3810</v>
      </c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8" t="s">
        <v>32</v>
      </c>
    </row>
    <row r="544" spans="2:21" ht="12">
      <c r="B544" s="14" t="s">
        <v>553</v>
      </c>
      <c r="C544" s="9" t="s">
        <v>569</v>
      </c>
      <c r="D544" s="10" t="s">
        <v>58</v>
      </c>
      <c r="E544" s="11">
        <v>1350</v>
      </c>
      <c r="F544" s="11">
        <v>3330</v>
      </c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8" t="s">
        <v>32</v>
      </c>
    </row>
    <row r="545" spans="2:21" ht="12">
      <c r="B545" s="14" t="s">
        <v>553</v>
      </c>
      <c r="C545" s="9" t="s">
        <v>570</v>
      </c>
      <c r="D545" s="10" t="s">
        <v>83</v>
      </c>
      <c r="E545" s="11">
        <v>6173</v>
      </c>
      <c r="F545" s="11">
        <v>9623</v>
      </c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8" t="s">
        <v>32</v>
      </c>
    </row>
    <row r="546" spans="1:21" ht="12">
      <c r="A546" s="1" t="s">
        <v>33</v>
      </c>
      <c r="B546" s="14" t="s">
        <v>571</v>
      </c>
      <c r="C546" s="9" t="s">
        <v>572</v>
      </c>
      <c r="D546" s="10" t="s">
        <v>36</v>
      </c>
      <c r="E546" s="11">
        <v>1475</v>
      </c>
      <c r="F546" s="11">
        <v>3705</v>
      </c>
      <c r="G546" s="11">
        <v>1565</v>
      </c>
      <c r="H546" s="11">
        <v>3905</v>
      </c>
      <c r="I546" s="11">
        <v>2065</v>
      </c>
      <c r="J546" s="11">
        <v>4605</v>
      </c>
      <c r="K546" s="11">
        <v>4035</v>
      </c>
      <c r="L546" s="11">
        <v>7445</v>
      </c>
      <c r="M546" s="11">
        <v>2635</v>
      </c>
      <c r="N546" s="11">
        <v>5755</v>
      </c>
      <c r="O546" s="11"/>
      <c r="P546" s="11"/>
      <c r="Q546" s="11"/>
      <c r="R546" s="11"/>
      <c r="S546" s="11"/>
      <c r="T546" s="11"/>
      <c r="U546" s="8" t="s">
        <v>32</v>
      </c>
    </row>
    <row r="547" spans="2:21" ht="12">
      <c r="B547" s="14" t="s">
        <v>571</v>
      </c>
      <c r="C547" s="9" t="s">
        <v>573</v>
      </c>
      <c r="D547" s="10" t="s">
        <v>45</v>
      </c>
      <c r="E547" s="11">
        <v>1182</v>
      </c>
      <c r="F547" s="11">
        <v>3052</v>
      </c>
      <c r="G547" s="11">
        <v>1292</v>
      </c>
      <c r="H547" s="11">
        <v>3382</v>
      </c>
      <c r="I547" s="11"/>
      <c r="J547" s="11"/>
      <c r="K547" s="11">
        <v>3842</v>
      </c>
      <c r="L547" s="11">
        <v>7112</v>
      </c>
      <c r="M547" s="11"/>
      <c r="N547" s="11"/>
      <c r="O547" s="11"/>
      <c r="P547" s="11"/>
      <c r="Q547" s="11"/>
      <c r="R547" s="11"/>
      <c r="S547" s="11"/>
      <c r="T547" s="11"/>
      <c r="U547" s="8" t="s">
        <v>32</v>
      </c>
    </row>
    <row r="548" spans="2:21" ht="12">
      <c r="B548" s="14" t="s">
        <v>571</v>
      </c>
      <c r="C548" s="9" t="s">
        <v>574</v>
      </c>
      <c r="D548" s="10" t="s">
        <v>47</v>
      </c>
      <c r="E548" s="11">
        <v>1060</v>
      </c>
      <c r="F548" s="11">
        <v>2740</v>
      </c>
      <c r="G548" s="11">
        <v>1240</v>
      </c>
      <c r="H548" s="11">
        <v>3230</v>
      </c>
      <c r="I548" s="9" t="s">
        <v>575</v>
      </c>
      <c r="J548" s="9" t="s">
        <v>226</v>
      </c>
      <c r="K548" s="9" t="s">
        <v>575</v>
      </c>
      <c r="L548" s="9" t="s">
        <v>575</v>
      </c>
      <c r="M548" s="9" t="s">
        <v>575</v>
      </c>
      <c r="N548" s="9" t="s">
        <v>575</v>
      </c>
      <c r="O548" s="11"/>
      <c r="P548" s="11"/>
      <c r="Q548" s="11"/>
      <c r="R548" s="11"/>
      <c r="S548" s="11"/>
      <c r="T548" s="11"/>
      <c r="U548" s="8" t="s">
        <v>32</v>
      </c>
    </row>
    <row r="549" spans="2:21" ht="12">
      <c r="B549" s="14" t="s">
        <v>571</v>
      </c>
      <c r="C549" s="9" t="s">
        <v>576</v>
      </c>
      <c r="D549" s="10" t="s">
        <v>56</v>
      </c>
      <c r="E549" s="11">
        <v>1040</v>
      </c>
      <c r="F549" s="11">
        <v>2670</v>
      </c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8" t="s">
        <v>32</v>
      </c>
    </row>
    <row r="550" spans="2:21" ht="12">
      <c r="B550" s="14" t="s">
        <v>571</v>
      </c>
      <c r="C550" s="9" t="s">
        <v>577</v>
      </c>
      <c r="D550" s="10" t="s">
        <v>56</v>
      </c>
      <c r="E550" s="11">
        <v>1040</v>
      </c>
      <c r="F550" s="11">
        <v>2670</v>
      </c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8" t="s">
        <v>32</v>
      </c>
    </row>
    <row r="551" spans="2:21" ht="12">
      <c r="B551" s="14" t="s">
        <v>571</v>
      </c>
      <c r="C551" s="9" t="s">
        <v>578</v>
      </c>
      <c r="D551" s="10" t="s">
        <v>56</v>
      </c>
      <c r="E551" s="11">
        <v>1020</v>
      </c>
      <c r="F551" s="11">
        <v>2650</v>
      </c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8" t="s">
        <v>32</v>
      </c>
    </row>
    <row r="552" spans="2:21" ht="12">
      <c r="B552" s="14" t="s">
        <v>571</v>
      </c>
      <c r="C552" s="9" t="s">
        <v>579</v>
      </c>
      <c r="D552" s="10" t="s">
        <v>56</v>
      </c>
      <c r="E552" s="11">
        <v>1024</v>
      </c>
      <c r="F552" s="11">
        <v>2654</v>
      </c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8" t="s">
        <v>32</v>
      </c>
    </row>
    <row r="553" spans="2:21" ht="12">
      <c r="B553" s="14" t="s">
        <v>571</v>
      </c>
      <c r="C553" s="9" t="s">
        <v>394</v>
      </c>
      <c r="D553" s="10" t="s">
        <v>56</v>
      </c>
      <c r="E553" s="11">
        <v>1040</v>
      </c>
      <c r="F553" s="11">
        <v>2670</v>
      </c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8" t="s">
        <v>32</v>
      </c>
    </row>
    <row r="554" spans="2:37" ht="12">
      <c r="B554" s="14" t="s">
        <v>571</v>
      </c>
      <c r="C554" s="9" t="s">
        <v>580</v>
      </c>
      <c r="D554" s="10" t="s">
        <v>56</v>
      </c>
      <c r="E554" s="11">
        <v>1026</v>
      </c>
      <c r="F554" s="11">
        <v>2656</v>
      </c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8" t="s">
        <v>32</v>
      </c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2:37" ht="12">
      <c r="B555" s="14" t="s">
        <v>571</v>
      </c>
      <c r="C555" s="9" t="s">
        <v>581</v>
      </c>
      <c r="D555" s="10" t="s">
        <v>56</v>
      </c>
      <c r="E555" s="11">
        <v>1042</v>
      </c>
      <c r="F555" s="11">
        <v>2672</v>
      </c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8" t="s">
        <v>32</v>
      </c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2:37" ht="12">
      <c r="B556" s="14" t="s">
        <v>571</v>
      </c>
      <c r="C556" s="9" t="s">
        <v>582</v>
      </c>
      <c r="D556" s="10" t="s">
        <v>58</v>
      </c>
      <c r="E556" s="11">
        <v>674</v>
      </c>
      <c r="F556" s="11">
        <v>2188</v>
      </c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8" t="s">
        <v>32</v>
      </c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2:37" ht="12">
      <c r="B557" s="14" t="s">
        <v>571</v>
      </c>
      <c r="C557" s="9" t="s">
        <v>583</v>
      </c>
      <c r="D557" s="10" t="s">
        <v>58</v>
      </c>
      <c r="E557" s="11">
        <v>1028</v>
      </c>
      <c r="F557" s="11">
        <v>2658</v>
      </c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8" t="s">
        <v>32</v>
      </c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2:21" ht="12">
      <c r="B558" s="14" t="s">
        <v>571</v>
      </c>
      <c r="C558" s="9" t="s">
        <v>584</v>
      </c>
      <c r="D558" s="10" t="s">
        <v>58</v>
      </c>
      <c r="E558" s="11">
        <v>674</v>
      </c>
      <c r="F558" s="11">
        <v>2188</v>
      </c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8" t="s">
        <v>32</v>
      </c>
    </row>
    <row r="559" spans="2:37" ht="12">
      <c r="B559" s="14" t="s">
        <v>571</v>
      </c>
      <c r="C559" s="9" t="s">
        <v>585</v>
      </c>
      <c r="D559" s="10" t="s">
        <v>83</v>
      </c>
      <c r="E559" s="11"/>
      <c r="F559" s="11"/>
      <c r="G559" s="11">
        <v>960</v>
      </c>
      <c r="H559" s="11">
        <v>2960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8" t="s">
        <v>32</v>
      </c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2:37" ht="12">
      <c r="B560" s="14" t="s">
        <v>571</v>
      </c>
      <c r="C560" s="9" t="s">
        <v>586</v>
      </c>
      <c r="D560" s="10" t="s">
        <v>83</v>
      </c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>
        <v>3752</v>
      </c>
      <c r="T560" s="11">
        <v>7032</v>
      </c>
      <c r="U560" s="8" t="s">
        <v>32</v>
      </c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ht="12">
      <c r="A561" s="2" t="s">
        <v>3</v>
      </c>
      <c r="B561" s="2" t="s">
        <v>3</v>
      </c>
      <c r="C561" s="2" t="s">
        <v>3</v>
      </c>
      <c r="D561" s="2" t="s">
        <v>3</v>
      </c>
      <c r="E561" s="2" t="s">
        <v>3</v>
      </c>
      <c r="F561" s="2" t="s">
        <v>3</v>
      </c>
      <c r="G561" s="2" t="s">
        <v>3</v>
      </c>
      <c r="H561" s="2" t="s">
        <v>3</v>
      </c>
      <c r="I561" s="2" t="s">
        <v>3</v>
      </c>
      <c r="J561" s="2" t="s">
        <v>3</v>
      </c>
      <c r="K561" s="2" t="s">
        <v>3</v>
      </c>
      <c r="L561" s="2" t="s">
        <v>3</v>
      </c>
      <c r="M561" s="2" t="s">
        <v>3</v>
      </c>
      <c r="N561" s="2" t="s">
        <v>3</v>
      </c>
      <c r="O561" s="2" t="s">
        <v>3</v>
      </c>
      <c r="P561" s="2" t="s">
        <v>3</v>
      </c>
      <c r="Q561" s="2" t="s">
        <v>3</v>
      </c>
      <c r="R561" s="2" t="s">
        <v>3</v>
      </c>
      <c r="S561" s="2" t="s">
        <v>3</v>
      </c>
      <c r="T561" s="2" t="s">
        <v>3</v>
      </c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2:37" ht="12">
      <c r="B562" s="6">
        <v>16</v>
      </c>
      <c r="C562" s="6">
        <v>7</v>
      </c>
      <c r="D562" s="6">
        <v>7</v>
      </c>
      <c r="E562" s="6">
        <v>7</v>
      </c>
      <c r="F562" s="6">
        <v>7</v>
      </c>
      <c r="G562" s="6">
        <v>7</v>
      </c>
      <c r="H562" s="6">
        <v>7</v>
      </c>
      <c r="I562" s="6">
        <v>7</v>
      </c>
      <c r="J562" s="6">
        <v>7</v>
      </c>
      <c r="K562" s="6">
        <v>7</v>
      </c>
      <c r="L562" s="6">
        <v>7</v>
      </c>
      <c r="M562" s="6">
        <v>7</v>
      </c>
      <c r="N562" s="6">
        <v>7</v>
      </c>
      <c r="O562" s="6">
        <v>7</v>
      </c>
      <c r="P562" s="6">
        <v>7</v>
      </c>
      <c r="X562" s="4"/>
      <c r="Y562" s="4"/>
      <c r="Z562" s="4"/>
      <c r="AA562" s="4"/>
      <c r="AB562" s="4"/>
      <c r="AC562" s="4"/>
      <c r="AD562" s="4"/>
      <c r="AE562" s="4"/>
      <c r="AK562" s="12" t="s">
        <v>32</v>
      </c>
    </row>
    <row r="563" spans="17:37" ht="12">
      <c r="Q563" s="6">
        <f>SUM(B562:P567)</f>
        <v>115</v>
      </c>
      <c r="X563" s="4"/>
      <c r="Y563" s="4"/>
      <c r="Z563" s="4"/>
      <c r="AA563" s="4"/>
      <c r="AB563" s="4"/>
      <c r="AC563" s="4"/>
      <c r="AD563" s="4"/>
      <c r="AE563" s="4"/>
      <c r="AK563" s="12" t="s">
        <v>32</v>
      </c>
    </row>
    <row r="564" spans="2:37" ht="12">
      <c r="B564" s="6">
        <f>((0-0)/2)+0</f>
        <v>0</v>
      </c>
      <c r="X564" s="4"/>
      <c r="AA564" s="4"/>
      <c r="AC564" s="4"/>
      <c r="AD564" s="4"/>
      <c r="AE564" s="4"/>
      <c r="AK564" s="12" t="s">
        <v>32</v>
      </c>
    </row>
    <row r="565" spans="2:37" ht="12">
      <c r="B565" s="1" t="s">
        <v>587</v>
      </c>
      <c r="C565" s="1" t="s">
        <v>14</v>
      </c>
      <c r="AK565" s="12" t="s">
        <v>32</v>
      </c>
    </row>
    <row r="566" spans="2:37" ht="12">
      <c r="B566" s="6">
        <f>COUNT(#VALUE!)</f>
        <v>1</v>
      </c>
      <c r="C566" s="1" t="s">
        <v>583</v>
      </c>
      <c r="X566" s="4"/>
      <c r="AA566" s="4"/>
      <c r="AD566" s="4"/>
      <c r="AE566" s="4"/>
      <c r="AK566" s="12" t="s">
        <v>32</v>
      </c>
    </row>
    <row r="567" spans="23:37" ht="12">
      <c r="W567" s="5"/>
      <c r="X567" s="4"/>
      <c r="Y567" s="20"/>
      <c r="Z567" s="5"/>
      <c r="AA567" s="4"/>
      <c r="AD567" s="4"/>
      <c r="AE567" s="4"/>
      <c r="AK567" s="12" t="s">
        <v>32</v>
      </c>
    </row>
    <row r="568" spans="1:37" ht="12">
      <c r="A568" s="1" t="s">
        <v>588</v>
      </c>
      <c r="D568" s="1" t="s">
        <v>589</v>
      </c>
      <c r="X568" s="4"/>
      <c r="AA568" s="4"/>
      <c r="AD568" s="4"/>
      <c r="AE568" s="4"/>
      <c r="AK568" s="12" t="s">
        <v>32</v>
      </c>
    </row>
    <row r="569" spans="22:37" ht="12">
      <c r="V569" s="2" t="s">
        <v>590</v>
      </c>
      <c r="W569" s="2" t="s">
        <v>590</v>
      </c>
      <c r="X569" s="2" t="s">
        <v>590</v>
      </c>
      <c r="Y569" s="2" t="s">
        <v>590</v>
      </c>
      <c r="Z569" s="2" t="s">
        <v>590</v>
      </c>
      <c r="AA569" s="2" t="s">
        <v>590</v>
      </c>
      <c r="AB569" s="2" t="s">
        <v>590</v>
      </c>
      <c r="AC569" s="2" t="s">
        <v>590</v>
      </c>
      <c r="AD569" s="2" t="s">
        <v>590</v>
      </c>
      <c r="AE569" s="2" t="s">
        <v>590</v>
      </c>
      <c r="AF569" s="2" t="s">
        <v>590</v>
      </c>
      <c r="AG569" s="2" t="s">
        <v>590</v>
      </c>
      <c r="AH569" s="2" t="s">
        <v>590</v>
      </c>
      <c r="AI569" s="2" t="s">
        <v>590</v>
      </c>
      <c r="AJ569" s="2" t="s">
        <v>590</v>
      </c>
      <c r="AK569" s="12" t="s">
        <v>32</v>
      </c>
    </row>
    <row r="570" spans="1:37" ht="12">
      <c r="A570" s="1" t="s">
        <v>591</v>
      </c>
      <c r="B570" s="1" t="s">
        <v>592</v>
      </c>
      <c r="D570" s="1" t="s">
        <v>593</v>
      </c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12" t="s">
        <v>32</v>
      </c>
    </row>
    <row r="571" spans="2:37" ht="12">
      <c r="B571" s="1" t="s">
        <v>594</v>
      </c>
      <c r="W571" s="14" t="s">
        <v>595</v>
      </c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12" t="s">
        <v>32</v>
      </c>
    </row>
    <row r="572" spans="2:37" ht="12">
      <c r="B572" s="1" t="s">
        <v>596</v>
      </c>
      <c r="T572" s="1" t="s">
        <v>575</v>
      </c>
      <c r="AK572" s="12" t="s">
        <v>32</v>
      </c>
    </row>
    <row r="573" spans="23:37" ht="12">
      <c r="W573" s="7" t="s">
        <v>15</v>
      </c>
      <c r="X573" s="7" t="s">
        <v>15</v>
      </c>
      <c r="Y573" s="7" t="s">
        <v>15</v>
      </c>
      <c r="Z573" s="7" t="s">
        <v>15</v>
      </c>
      <c r="AA573" s="7" t="s">
        <v>15</v>
      </c>
      <c r="AB573" s="7" t="s">
        <v>15</v>
      </c>
      <c r="AC573" s="7" t="s">
        <v>15</v>
      </c>
      <c r="AD573" s="7" t="s">
        <v>15</v>
      </c>
      <c r="AE573" s="7" t="s">
        <v>15</v>
      </c>
      <c r="AF573" s="7" t="s">
        <v>15</v>
      </c>
      <c r="AG573" s="7" t="s">
        <v>15</v>
      </c>
      <c r="AI573" s="4"/>
      <c r="AJ573" s="4"/>
      <c r="AK573" s="12" t="s">
        <v>32</v>
      </c>
    </row>
    <row r="574" spans="1:37" ht="12">
      <c r="A574" s="1" t="s">
        <v>597</v>
      </c>
      <c r="W574" s="1" t="s">
        <v>36</v>
      </c>
      <c r="X574" s="1" t="s">
        <v>39</v>
      </c>
      <c r="Y574" s="1" t="s">
        <v>41</v>
      </c>
      <c r="Z574" s="1" t="s">
        <v>45</v>
      </c>
      <c r="AA574" s="1" t="s">
        <v>47</v>
      </c>
      <c r="AB574" s="1" t="s">
        <v>56</v>
      </c>
      <c r="AC574" s="1" t="s">
        <v>58</v>
      </c>
      <c r="AD574" s="1" t="s">
        <v>60</v>
      </c>
      <c r="AE574" s="1" t="s">
        <v>598</v>
      </c>
      <c r="AF574" s="1" t="s">
        <v>599</v>
      </c>
      <c r="AH574" s="4"/>
      <c r="AI574" s="4"/>
      <c r="AJ574" s="4"/>
      <c r="AK574" s="12" t="s">
        <v>32</v>
      </c>
    </row>
    <row r="575" ht="12">
      <c r="AK575" s="12" t="s">
        <v>32</v>
      </c>
    </row>
    <row r="576" spans="1:37" ht="12">
      <c r="A576" s="1" t="s">
        <v>600</v>
      </c>
      <c r="B576" s="1" t="s">
        <v>601</v>
      </c>
      <c r="V576" s="1" t="s">
        <v>602</v>
      </c>
      <c r="AK576" s="12" t="s">
        <v>32</v>
      </c>
    </row>
    <row r="577" spans="2:37" ht="12">
      <c r="B577" s="1" t="s">
        <v>603</v>
      </c>
      <c r="W577" s="4"/>
      <c r="X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12" t="s">
        <v>32</v>
      </c>
    </row>
    <row r="578" spans="2:37" ht="12">
      <c r="B578" s="1" t="s">
        <v>604</v>
      </c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12" t="s">
        <v>32</v>
      </c>
    </row>
    <row r="579" spans="29:37" ht="12">
      <c r="AC579" s="7" t="s">
        <v>15</v>
      </c>
      <c r="AK579" s="12" t="s">
        <v>32</v>
      </c>
    </row>
    <row r="580" spans="23:37" ht="12">
      <c r="W580" s="4"/>
      <c r="Y580" s="4"/>
      <c r="Z580" s="4"/>
      <c r="AA580" s="4"/>
      <c r="AB580" s="4"/>
      <c r="AC580" s="1" t="s">
        <v>45</v>
      </c>
      <c r="AD580" s="4"/>
      <c r="AE580" s="4"/>
      <c r="AF580" s="4"/>
      <c r="AG580" s="4"/>
      <c r="AH580" s="4"/>
      <c r="AI580" s="4"/>
      <c r="AJ580" s="4"/>
      <c r="AK580" s="12" t="s">
        <v>32</v>
      </c>
    </row>
    <row r="581" spans="1:37" ht="12">
      <c r="A581" s="1" t="s">
        <v>605</v>
      </c>
      <c r="B581" s="1" t="s">
        <v>606</v>
      </c>
      <c r="F581" s="1" t="s">
        <v>607</v>
      </c>
      <c r="G581" s="1" t="s">
        <v>606</v>
      </c>
      <c r="W581" s="6">
        <v>3</v>
      </c>
      <c r="X581" s="6">
        <v>4</v>
      </c>
      <c r="Y581" s="6">
        <v>5</v>
      </c>
      <c r="Z581" s="6">
        <v>6</v>
      </c>
      <c r="AC581" s="1" t="s">
        <v>47</v>
      </c>
      <c r="AK581" s="12" t="s">
        <v>32</v>
      </c>
    </row>
    <row r="582" spans="2:37" ht="12">
      <c r="B582" s="1" t="s">
        <v>608</v>
      </c>
      <c r="G582" s="1" t="s">
        <v>609</v>
      </c>
      <c r="W582" s="14" t="s">
        <v>610</v>
      </c>
      <c r="AA582" s="14" t="s">
        <v>611</v>
      </c>
      <c r="AC582" s="1" t="s">
        <v>56</v>
      </c>
      <c r="AK582" s="12" t="s">
        <v>32</v>
      </c>
    </row>
    <row r="583" spans="2:37" ht="12">
      <c r="B583" s="1" t="s">
        <v>612</v>
      </c>
      <c r="G583" s="1" t="s">
        <v>613</v>
      </c>
      <c r="W583" s="1" t="s">
        <v>614</v>
      </c>
      <c r="X583" s="1" t="s">
        <v>615</v>
      </c>
      <c r="Y583" s="1" t="s">
        <v>614</v>
      </c>
      <c r="Z583" s="1" t="s">
        <v>615</v>
      </c>
      <c r="AA583" s="1" t="s">
        <v>614</v>
      </c>
      <c r="AB583" s="1" t="s">
        <v>615</v>
      </c>
      <c r="AC583" s="1" t="s">
        <v>614</v>
      </c>
      <c r="AD583" s="1" t="s">
        <v>615</v>
      </c>
      <c r="AK583" s="12" t="s">
        <v>32</v>
      </c>
    </row>
    <row r="584" spans="2:37" ht="12">
      <c r="B584" s="1" t="s">
        <v>616</v>
      </c>
      <c r="G584" s="1" t="s">
        <v>616</v>
      </c>
      <c r="W584" s="1" t="s">
        <v>617</v>
      </c>
      <c r="X584" s="1" t="s">
        <v>617</v>
      </c>
      <c r="Y584" s="1" t="s">
        <v>618</v>
      </c>
      <c r="Z584" s="1" t="s">
        <v>618</v>
      </c>
      <c r="AA584" s="1" t="s">
        <v>617</v>
      </c>
      <c r="AB584" s="1" t="s">
        <v>617</v>
      </c>
      <c r="AC584" s="1" t="s">
        <v>618</v>
      </c>
      <c r="AD584" s="1" t="s">
        <v>618</v>
      </c>
      <c r="AK584" s="12" t="s">
        <v>32</v>
      </c>
    </row>
    <row r="585" spans="2:37" ht="12">
      <c r="B585" s="1" t="s">
        <v>619</v>
      </c>
      <c r="G585" s="1" t="s">
        <v>619</v>
      </c>
      <c r="W585" s="20"/>
      <c r="AA585" s="20"/>
      <c r="AK585" s="12" t="s">
        <v>32</v>
      </c>
    </row>
    <row r="586" spans="2:37" ht="12">
      <c r="B586" s="1" t="s">
        <v>620</v>
      </c>
      <c r="G586" s="1" t="s">
        <v>620</v>
      </c>
      <c r="W586" s="20">
        <f>DAVERAGE(B22:T556,4,W573:W574)</f>
        <v>1433.0304347826086</v>
      </c>
      <c r="X586" s="6">
        <f>DAVERAGE(B22:T556,6,W573:W574)</f>
        <v>1540.3347826086956</v>
      </c>
      <c r="Y586" s="6">
        <f>DAVERAGE(B22:T556,5,W573:W574)</f>
        <v>4350.117391304348</v>
      </c>
      <c r="Z586" s="6">
        <f>DAVERAGE(B22:T556,7,W573:W574)</f>
        <v>4115.769565217392</v>
      </c>
      <c r="AA586" s="20">
        <f>AM641</f>
        <v>1479</v>
      </c>
      <c r="AB586" s="6">
        <f>BD685</f>
        <v>1690</v>
      </c>
      <c r="AC586" s="6">
        <f>AN641</f>
        <v>4230</v>
      </c>
      <c r="AD586" s="6">
        <f>BE685</f>
        <v>4551.75</v>
      </c>
      <c r="AK586" s="12" t="s">
        <v>32</v>
      </c>
    </row>
    <row r="587" spans="22:37" ht="12">
      <c r="V587" s="1" t="s">
        <v>621</v>
      </c>
      <c r="W587" s="20">
        <f>DAVERAGE(B22:T556,4,X573:X574)</f>
        <v>1663.735294117647</v>
      </c>
      <c r="X587" s="6">
        <f>DAVERAGE(B22:T556,6,X573:X574)</f>
        <v>1740.8529411764705</v>
      </c>
      <c r="Y587" s="6">
        <f>DAVERAGE(B22:T556,5,X573:X574)</f>
        <v>4464.5</v>
      </c>
      <c r="Z587" s="6">
        <f>DAVERAGE(B22:T556,7,X573:X574)</f>
        <v>4324.14705882353</v>
      </c>
      <c r="AA587" s="20">
        <f>AO641</f>
        <v>1581.5</v>
      </c>
      <c r="AB587" s="6">
        <f>BF685</f>
        <v>1688.375</v>
      </c>
      <c r="AC587" s="6">
        <f>AP641</f>
        <v>4139</v>
      </c>
      <c r="AD587" s="6">
        <f>+BG685</f>
        <v>4490</v>
      </c>
      <c r="AK587" s="12" t="s">
        <v>32</v>
      </c>
    </row>
    <row r="588" spans="23:37" ht="12">
      <c r="W588" s="20">
        <f>DAVERAGE(B22:T556,4,Y573:Y574)</f>
        <v>1305.4137931034484</v>
      </c>
      <c r="X588" s="6">
        <f>DAVERAGE(B22:T556,6,Y573:Y574)</f>
        <v>1368.2758620689656</v>
      </c>
      <c r="Y588" s="6">
        <f>DAVERAGE(B22:T556,5,Y573:Y574)</f>
        <v>3544.0344827586205</v>
      </c>
      <c r="Z588" s="6">
        <f>DAVERAGE(B22:T556,7,Y573:Y574)</f>
        <v>3307.3793103448274</v>
      </c>
      <c r="AA588" s="20">
        <f>AQ641</f>
        <v>1489</v>
      </c>
      <c r="AB588" s="6">
        <f>BH685</f>
        <v>1504.5</v>
      </c>
      <c r="AC588" s="6">
        <f>AR641</f>
        <v>3807</v>
      </c>
      <c r="AD588" s="6">
        <f>BI685</f>
        <v>3335</v>
      </c>
      <c r="AK588" s="12" t="s">
        <v>32</v>
      </c>
    </row>
    <row r="589" spans="23:37" ht="12">
      <c r="W589" s="20"/>
      <c r="AA589" s="20"/>
      <c r="AK589" s="12" t="s">
        <v>32</v>
      </c>
    </row>
    <row r="590" spans="22:37" ht="12">
      <c r="V590" s="1" t="s">
        <v>622</v>
      </c>
      <c r="W590" s="20">
        <f>DAVERAGE(B22:T556,4,Z573:Z574)</f>
        <v>1106.5</v>
      </c>
      <c r="X590" s="6">
        <f>DAVERAGE(B22:T556,6,Z573:Z574)</f>
        <v>1131.8</v>
      </c>
      <c r="Y590" s="6">
        <f>DAVERAGE(B22:T556,5,Z573:Z574)</f>
        <v>3732.1</v>
      </c>
      <c r="Z590" s="6">
        <f>DAVERAGE(B22:T556,7,Z573:Z574)</f>
        <v>3581.68</v>
      </c>
      <c r="AA590" s="20">
        <f>AS641</f>
        <v>1135</v>
      </c>
      <c r="AB590" s="6">
        <f>BJ685</f>
        <v>1292</v>
      </c>
      <c r="AC590" s="6">
        <f>AT641</f>
        <v>3370</v>
      </c>
      <c r="AD590" s="6">
        <f>BK685</f>
        <v>3382</v>
      </c>
      <c r="AK590" s="12" t="s">
        <v>32</v>
      </c>
    </row>
    <row r="591" spans="23:37" ht="12">
      <c r="W591" s="20">
        <f>DAVERAGE(B22:T556,4,AA573:AA574)</f>
        <v>1366.2179487179487</v>
      </c>
      <c r="X591" s="6">
        <f>DAVERAGE(B22:T556,6,AA573:AA574)</f>
        <v>1393.1666666666667</v>
      </c>
      <c r="Y591" s="6">
        <f>DAVERAGE(B22:T556,5,AA573:AA574)</f>
        <v>3363.602564102564</v>
      </c>
      <c r="Z591" s="6">
        <f>DAVERAGE(B22:T556,7,AA573:AA574)</f>
        <v>3070.0641025641025</v>
      </c>
      <c r="AA591" s="20">
        <f>AU641</f>
        <v>1167</v>
      </c>
      <c r="AB591" s="6">
        <f>BL685</f>
        <v>1386</v>
      </c>
      <c r="AC591" s="6">
        <f>AV641</f>
        <v>3351</v>
      </c>
      <c r="AD591" s="6">
        <f>BM685</f>
        <v>3230</v>
      </c>
      <c r="AK591" s="12" t="s">
        <v>32</v>
      </c>
    </row>
    <row r="592" spans="27:37" ht="12">
      <c r="AA592" s="20"/>
      <c r="AK592" s="12" t="s">
        <v>32</v>
      </c>
    </row>
    <row r="593" spans="22:37" ht="12">
      <c r="V593" s="1" t="s">
        <v>623</v>
      </c>
      <c r="W593" s="20">
        <f>DAVERAGE(B22:T556,4,AB573:AB574)</f>
        <v>1177.1538461538462</v>
      </c>
      <c r="Y593" s="6">
        <f>DAVERAGE(B22:T556,5,AB573:AB574)</f>
        <v>3090.1153846153848</v>
      </c>
      <c r="AA593" s="20">
        <f>AW641</f>
        <v>1115</v>
      </c>
      <c r="AB593" s="7" t="s">
        <v>624</v>
      </c>
      <c r="AC593" s="6">
        <f>AX641</f>
        <v>3061.25</v>
      </c>
      <c r="AD593" s="7" t="s">
        <v>625</v>
      </c>
      <c r="AK593" s="12" t="s">
        <v>32</v>
      </c>
    </row>
    <row r="594" spans="23:37" ht="12">
      <c r="W594" s="20"/>
      <c r="AA594" s="20"/>
      <c r="AK594" s="12" t="s">
        <v>32</v>
      </c>
    </row>
    <row r="595" spans="22:37" ht="12">
      <c r="V595" s="1" t="s">
        <v>626</v>
      </c>
      <c r="W595" s="20">
        <f>DAVERAGE(B22:T556,4,AC573:AC574)</f>
        <v>582.2157735849056</v>
      </c>
      <c r="Y595" s="6">
        <f>DAVERAGE(B22:T556,5,AC573:AC574)</f>
        <v>1927.0492452830188</v>
      </c>
      <c r="AA595" s="20">
        <f>AY641</f>
        <v>675</v>
      </c>
      <c r="AB595" s="7" t="s">
        <v>624</v>
      </c>
      <c r="AC595" s="6">
        <f>AZ641</f>
        <v>1892</v>
      </c>
      <c r="AD595" s="7" t="s">
        <v>625</v>
      </c>
      <c r="AK595" s="12" t="s">
        <v>32</v>
      </c>
    </row>
    <row r="596" spans="23:37" ht="12">
      <c r="W596" s="20">
        <f>DAVERAGE(B22:T556,4,AD573:AD574)</f>
        <v>355.9019607843137</v>
      </c>
      <c r="Y596" s="6">
        <f>DAVERAGE(B22:T556,5,AD573:AD574)</f>
        <v>999.02</v>
      </c>
      <c r="AA596" s="20">
        <f>BA641</f>
        <v>303.75</v>
      </c>
      <c r="AB596" s="7" t="s">
        <v>624</v>
      </c>
      <c r="AC596" s="6">
        <f>BB641</f>
        <v>960</v>
      </c>
      <c r="AD596" s="7" t="s">
        <v>625</v>
      </c>
      <c r="AK596" s="12" t="s">
        <v>32</v>
      </c>
    </row>
    <row r="597" spans="23:37" ht="12">
      <c r="W597" s="20"/>
      <c r="AA597" s="11"/>
      <c r="AK597" s="12" t="s">
        <v>32</v>
      </c>
    </row>
    <row r="598" spans="23:37" ht="12">
      <c r="W598" s="20"/>
      <c r="AA598" s="20"/>
      <c r="AK598" s="12" t="s">
        <v>32</v>
      </c>
    </row>
    <row r="599" spans="22:37" ht="12">
      <c r="V599" s="1" t="s">
        <v>269</v>
      </c>
      <c r="W599" s="20">
        <f>DAVERAGE(B22:T556,4,AG573:AG574)</f>
        <v>863.4124857685009</v>
      </c>
      <c r="X599" s="6">
        <f>DAVERAGE(B22:T556,6,AG573:AG574)</f>
        <v>1377.372105263158</v>
      </c>
      <c r="Y599" s="6">
        <f>DAVERAGE(B22:T556,5,AG573:AG574)</f>
        <v>2528.236216730038</v>
      </c>
      <c r="Z599" s="6">
        <f>DAVERAGE(B22:T556,7,AG573:AG574)</f>
        <v>3436.1036842105264</v>
      </c>
      <c r="AA599" s="20"/>
      <c r="AK599" s="12" t="s">
        <v>32</v>
      </c>
    </row>
    <row r="600" spans="27:37" ht="12">
      <c r="AA600" s="20"/>
      <c r="AK600" s="12" t="s">
        <v>32</v>
      </c>
    </row>
    <row r="601" spans="22:37" ht="12">
      <c r="V601" s="1" t="s">
        <v>627</v>
      </c>
      <c r="AK601" s="12" t="s">
        <v>32</v>
      </c>
    </row>
    <row r="602" spans="23:37" ht="12">
      <c r="W602" s="1" t="s">
        <v>621</v>
      </c>
      <c r="X602" s="1" t="s">
        <v>628</v>
      </c>
      <c r="Y602" s="1" t="s">
        <v>629</v>
      </c>
      <c r="Z602" s="1" t="s">
        <v>630</v>
      </c>
      <c r="AA602" s="1" t="s">
        <v>631</v>
      </c>
      <c r="AB602" s="7" t="s">
        <v>632</v>
      </c>
      <c r="AD602" s="1" t="s">
        <v>621</v>
      </c>
      <c r="AE602" s="1" t="s">
        <v>633</v>
      </c>
      <c r="AF602" s="1" t="s">
        <v>634</v>
      </c>
      <c r="AK602" s="12" t="s">
        <v>32</v>
      </c>
    </row>
    <row r="603" ht="12">
      <c r="AK603" s="12" t="s">
        <v>32</v>
      </c>
    </row>
    <row r="604" spans="30:37" ht="12">
      <c r="AD604" s="21"/>
      <c r="AE604" s="21"/>
      <c r="AF604" s="21"/>
      <c r="AK604" s="12" t="s">
        <v>32</v>
      </c>
    </row>
    <row r="605" spans="22:37" ht="12">
      <c r="V605" s="1" t="s">
        <v>34</v>
      </c>
      <c r="AB605" s="6">
        <v>11336</v>
      </c>
      <c r="AC605" s="1" t="s">
        <v>34</v>
      </c>
      <c r="AD605" s="21">
        <f aca="true" t="shared" si="0" ref="AD605:AD619">(W605/AB605)</f>
        <v>0</v>
      </c>
      <c r="AE605" s="21">
        <f aca="true" t="shared" si="1" ref="AE605:AE619">X605/AB605</f>
        <v>0</v>
      </c>
      <c r="AF605" s="21">
        <f aca="true" t="shared" si="2" ref="AF605:AF619">Y605/AB605</f>
        <v>0</v>
      </c>
      <c r="AK605" s="12" t="s">
        <v>32</v>
      </c>
    </row>
    <row r="606" spans="22:37" ht="12">
      <c r="V606" s="1" t="s">
        <v>61</v>
      </c>
      <c r="AB606" s="6">
        <v>11073</v>
      </c>
      <c r="AC606" s="1" t="s">
        <v>61</v>
      </c>
      <c r="AD606" s="21">
        <f t="shared" si="0"/>
        <v>0</v>
      </c>
      <c r="AE606" s="21">
        <f t="shared" si="1"/>
        <v>0</v>
      </c>
      <c r="AF606" s="21">
        <f t="shared" si="2"/>
        <v>0</v>
      </c>
      <c r="AK606" s="12" t="s">
        <v>32</v>
      </c>
    </row>
    <row r="607" spans="22:37" ht="12">
      <c r="V607" s="1" t="s">
        <v>84</v>
      </c>
      <c r="AB607" s="6">
        <v>14646</v>
      </c>
      <c r="AC607" s="1" t="s">
        <v>84</v>
      </c>
      <c r="AD607" s="21">
        <f t="shared" si="0"/>
        <v>0</v>
      </c>
      <c r="AE607" s="21">
        <f t="shared" si="1"/>
        <v>0</v>
      </c>
      <c r="AF607" s="21">
        <f t="shared" si="2"/>
        <v>0</v>
      </c>
      <c r="AK607" s="12" t="s">
        <v>32</v>
      </c>
    </row>
    <row r="608" spans="22:37" ht="12">
      <c r="V608" s="1" t="s">
        <v>122</v>
      </c>
      <c r="AB608" s="6">
        <v>13446</v>
      </c>
      <c r="AC608" s="1" t="s">
        <v>122</v>
      </c>
      <c r="AD608" s="21">
        <f t="shared" si="0"/>
        <v>0</v>
      </c>
      <c r="AE608" s="21">
        <f t="shared" si="1"/>
        <v>0</v>
      </c>
      <c r="AF608" s="21">
        <f t="shared" si="2"/>
        <v>0</v>
      </c>
      <c r="AK608" s="12" t="s">
        <v>32</v>
      </c>
    </row>
    <row r="609" spans="22:37" ht="12">
      <c r="V609" s="1" t="s">
        <v>187</v>
      </c>
      <c r="AB609" s="6">
        <v>11238</v>
      </c>
      <c r="AC609" s="1" t="s">
        <v>187</v>
      </c>
      <c r="AD609" s="21">
        <f t="shared" si="0"/>
        <v>0</v>
      </c>
      <c r="AE609" s="21">
        <f t="shared" si="1"/>
        <v>0</v>
      </c>
      <c r="AF609" s="21">
        <f t="shared" si="2"/>
        <v>0</v>
      </c>
      <c r="AK609" s="12" t="s">
        <v>32</v>
      </c>
    </row>
    <row r="610" spans="22:37" ht="12">
      <c r="V610" s="1" t="s">
        <v>224</v>
      </c>
      <c r="AB610" s="6">
        <v>11193</v>
      </c>
      <c r="AC610" s="1" t="s">
        <v>224</v>
      </c>
      <c r="AD610" s="21">
        <f t="shared" si="0"/>
        <v>0</v>
      </c>
      <c r="AE610" s="21">
        <f t="shared" si="1"/>
        <v>0</v>
      </c>
      <c r="AF610" s="21">
        <f t="shared" si="2"/>
        <v>0</v>
      </c>
      <c r="AK610" s="12" t="s">
        <v>32</v>
      </c>
    </row>
    <row r="611" spans="22:37" ht="12">
      <c r="V611" s="1" t="s">
        <v>246</v>
      </c>
      <c r="AB611" s="6">
        <v>16864</v>
      </c>
      <c r="AC611" s="1" t="s">
        <v>246</v>
      </c>
      <c r="AD611" s="21">
        <f t="shared" si="0"/>
        <v>0</v>
      </c>
      <c r="AE611" s="21">
        <f t="shared" si="1"/>
        <v>0</v>
      </c>
      <c r="AF611" s="21">
        <f t="shared" si="2"/>
        <v>0</v>
      </c>
      <c r="AK611" s="12" t="s">
        <v>32</v>
      </c>
    </row>
    <row r="612" spans="22:37" ht="12">
      <c r="V612" s="1" t="s">
        <v>276</v>
      </c>
      <c r="AB612" s="6">
        <v>9716</v>
      </c>
      <c r="AC612" s="1" t="s">
        <v>276</v>
      </c>
      <c r="AD612" s="21">
        <f t="shared" si="0"/>
        <v>0</v>
      </c>
      <c r="AE612" s="21">
        <f t="shared" si="1"/>
        <v>0</v>
      </c>
      <c r="AF612" s="21">
        <f t="shared" si="2"/>
        <v>0</v>
      </c>
      <c r="AK612" s="12" t="s">
        <v>32</v>
      </c>
    </row>
    <row r="613" spans="22:37" ht="12">
      <c r="V613" s="1" t="s">
        <v>296</v>
      </c>
      <c r="AB613" s="6">
        <v>12438</v>
      </c>
      <c r="AC613" s="1" t="s">
        <v>296</v>
      </c>
      <c r="AD613" s="21">
        <f t="shared" si="0"/>
        <v>0</v>
      </c>
      <c r="AE613" s="21">
        <f t="shared" si="1"/>
        <v>0</v>
      </c>
      <c r="AF613" s="21">
        <f t="shared" si="2"/>
        <v>0</v>
      </c>
      <c r="AK613" s="12" t="s">
        <v>32</v>
      </c>
    </row>
    <row r="614" spans="22:37" ht="12">
      <c r="V614" s="1" t="s">
        <v>369</v>
      </c>
      <c r="AB614" s="6">
        <v>12283</v>
      </c>
      <c r="AC614" s="1" t="s">
        <v>369</v>
      </c>
      <c r="AD614" s="21">
        <f t="shared" si="0"/>
        <v>0</v>
      </c>
      <c r="AE614" s="21">
        <f t="shared" si="1"/>
        <v>0</v>
      </c>
      <c r="AF614" s="21">
        <f t="shared" si="2"/>
        <v>0</v>
      </c>
      <c r="AK614" s="12" t="s">
        <v>32</v>
      </c>
    </row>
    <row r="615" spans="22:37" ht="12">
      <c r="V615" s="1" t="s">
        <v>394</v>
      </c>
      <c r="AB615" s="6">
        <v>11299</v>
      </c>
      <c r="AC615" s="1" t="s">
        <v>394</v>
      </c>
      <c r="AD615" s="21">
        <f t="shared" si="0"/>
        <v>0</v>
      </c>
      <c r="AE615" s="21">
        <f t="shared" si="1"/>
        <v>0</v>
      </c>
      <c r="AF615" s="21">
        <f t="shared" si="2"/>
        <v>0</v>
      </c>
      <c r="AK615" s="12" t="s">
        <v>32</v>
      </c>
    </row>
    <row r="616" spans="22:37" ht="12">
      <c r="V616" s="1" t="s">
        <v>428</v>
      </c>
      <c r="AB616" s="6">
        <v>12002</v>
      </c>
      <c r="AC616" s="1" t="s">
        <v>428</v>
      </c>
      <c r="AD616" s="21">
        <f t="shared" si="0"/>
        <v>0</v>
      </c>
      <c r="AE616" s="21">
        <f t="shared" si="1"/>
        <v>0</v>
      </c>
      <c r="AF616" s="21">
        <f t="shared" si="2"/>
        <v>0</v>
      </c>
      <c r="AK616" s="12" t="s">
        <v>32</v>
      </c>
    </row>
    <row r="617" spans="22:37" ht="12">
      <c r="V617" s="1" t="s">
        <v>456</v>
      </c>
      <c r="AB617" s="6">
        <v>13478</v>
      </c>
      <c r="AC617" s="1" t="s">
        <v>456</v>
      </c>
      <c r="AD617" s="21">
        <f t="shared" si="0"/>
        <v>0</v>
      </c>
      <c r="AE617" s="21">
        <f t="shared" si="1"/>
        <v>0</v>
      </c>
      <c r="AF617" s="21">
        <f t="shared" si="2"/>
        <v>0</v>
      </c>
      <c r="AK617" s="12" t="s">
        <v>32</v>
      </c>
    </row>
    <row r="618" spans="22:37" ht="12">
      <c r="V618" s="1" t="s">
        <v>553</v>
      </c>
      <c r="AB618" s="6">
        <v>15408</v>
      </c>
      <c r="AC618" s="1" t="s">
        <v>553</v>
      </c>
      <c r="AD618" s="21">
        <f t="shared" si="0"/>
        <v>0</v>
      </c>
      <c r="AE618" s="21">
        <f t="shared" si="1"/>
        <v>0</v>
      </c>
      <c r="AF618" s="21">
        <f t="shared" si="2"/>
        <v>0</v>
      </c>
      <c r="AK618" s="12" t="s">
        <v>32</v>
      </c>
    </row>
    <row r="619" spans="22:37" ht="12">
      <c r="V619" s="1" t="s">
        <v>571</v>
      </c>
      <c r="AB619" s="6">
        <v>10576</v>
      </c>
      <c r="AC619" s="1" t="s">
        <v>571</v>
      </c>
      <c r="AD619" s="21">
        <f t="shared" si="0"/>
        <v>0</v>
      </c>
      <c r="AE619" s="21">
        <f t="shared" si="1"/>
        <v>0</v>
      </c>
      <c r="AF619" s="21">
        <f t="shared" si="2"/>
        <v>0</v>
      </c>
      <c r="AK619" s="12" t="s">
        <v>32</v>
      </c>
    </row>
    <row r="620" spans="28:37" ht="12">
      <c r="AB620" s="21">
        <v>0.12342535513267221</v>
      </c>
      <c r="AC620" s="21">
        <v>0.0979181369089626</v>
      </c>
      <c r="AD620" s="21">
        <v>0.05336812144212524</v>
      </c>
      <c r="AK620" s="12" t="s">
        <v>32</v>
      </c>
    </row>
    <row r="621" spans="22:54" ht="12">
      <c r="V621" s="1" t="s">
        <v>635</v>
      </c>
      <c r="AB621" s="4"/>
      <c r="AC621" s="4"/>
      <c r="AD621" s="4"/>
      <c r="AE621" s="4"/>
      <c r="AF621" s="4"/>
      <c r="AG621" s="4"/>
      <c r="AK621" s="12" t="s">
        <v>32</v>
      </c>
      <c r="AL621" s="6">
        <v>18</v>
      </c>
      <c r="AM621" s="6">
        <v>8</v>
      </c>
      <c r="AN621" s="6">
        <v>7</v>
      </c>
      <c r="AO621" s="6">
        <v>7</v>
      </c>
      <c r="AP621" s="6">
        <v>7</v>
      </c>
      <c r="AQ621" s="6">
        <v>7</v>
      </c>
      <c r="AR621" s="6">
        <v>7</v>
      </c>
      <c r="AS621" s="6">
        <v>7</v>
      </c>
      <c r="AT621" s="6">
        <v>7</v>
      </c>
      <c r="AU621" s="6">
        <v>7</v>
      </c>
      <c r="AV621" s="6">
        <v>7</v>
      </c>
      <c r="AW621" s="6">
        <v>7</v>
      </c>
      <c r="AX621" s="6">
        <v>7</v>
      </c>
      <c r="AY621" s="6">
        <v>7</v>
      </c>
      <c r="AZ621" s="6">
        <v>7</v>
      </c>
      <c r="BA621" s="6">
        <v>7</v>
      </c>
      <c r="BB621" s="6">
        <v>7</v>
      </c>
    </row>
    <row r="622" spans="24:38" ht="12"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L622" s="6">
        <f>SUM(AL621:BB621)</f>
        <v>131</v>
      </c>
    </row>
    <row r="623" spans="24:35" ht="12">
      <c r="X623" s="4"/>
      <c r="Y623" s="4"/>
      <c r="Z623" s="4"/>
      <c r="AA623" s="4"/>
      <c r="AH623" s="4"/>
      <c r="AI623" s="4"/>
    </row>
    <row r="624" spans="24:35" ht="12"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24:35" ht="12"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ht="12">
      <c r="AL626" s="1" t="s">
        <v>636</v>
      </c>
    </row>
    <row r="627" ht="12">
      <c r="AL627" s="1" t="s">
        <v>637</v>
      </c>
    </row>
    <row r="628" ht="12">
      <c r="AL628" s="1" t="s">
        <v>638</v>
      </c>
    </row>
    <row r="629" ht="12">
      <c r="AL629" s="1" t="s">
        <v>639</v>
      </c>
    </row>
    <row r="630" ht="12">
      <c r="AL630" s="1" t="s">
        <v>640</v>
      </c>
    </row>
    <row r="632" spans="38:54" ht="12">
      <c r="AL632" s="2" t="s">
        <v>590</v>
      </c>
      <c r="AM632" s="2" t="s">
        <v>590</v>
      </c>
      <c r="AN632" s="2" t="s">
        <v>590</v>
      </c>
      <c r="AO632" s="2" t="s">
        <v>590</v>
      </c>
      <c r="AP632" s="2" t="s">
        <v>590</v>
      </c>
      <c r="AQ632" s="2" t="s">
        <v>590</v>
      </c>
      <c r="AR632" s="2" t="s">
        <v>590</v>
      </c>
      <c r="AS632" s="2" t="s">
        <v>590</v>
      </c>
      <c r="AT632" s="2" t="s">
        <v>590</v>
      </c>
      <c r="AU632" s="2" t="s">
        <v>590</v>
      </c>
      <c r="AV632" s="2" t="s">
        <v>590</v>
      </c>
      <c r="AW632" s="2" t="s">
        <v>590</v>
      </c>
      <c r="AX632" s="2" t="s">
        <v>590</v>
      </c>
      <c r="AY632" s="2" t="s">
        <v>590</v>
      </c>
      <c r="AZ632" s="2" t="s">
        <v>590</v>
      </c>
      <c r="BA632" s="2" t="s">
        <v>590</v>
      </c>
      <c r="BB632" s="2" t="s">
        <v>590</v>
      </c>
    </row>
    <row r="633" spans="41:52" ht="12">
      <c r="AO633" s="1" t="s">
        <v>641</v>
      </c>
      <c r="AT633" s="1" t="s">
        <v>642</v>
      </c>
      <c r="AZ633" s="1" t="s">
        <v>643</v>
      </c>
    </row>
    <row r="634" spans="39:54" ht="12">
      <c r="AM634" s="2" t="s">
        <v>644</v>
      </c>
      <c r="AN634" s="2" t="s">
        <v>644</v>
      </c>
      <c r="AO634" s="2" t="s">
        <v>644</v>
      </c>
      <c r="AP634" s="2" t="s">
        <v>644</v>
      </c>
      <c r="AQ634" s="2" t="s">
        <v>644</v>
      </c>
      <c r="AR634" s="1" t="s">
        <v>645</v>
      </c>
      <c r="AS634" s="2" t="s">
        <v>644</v>
      </c>
      <c r="AT634" s="2" t="s">
        <v>644</v>
      </c>
      <c r="AU634" s="2" t="s">
        <v>644</v>
      </c>
      <c r="AV634" s="1" t="s">
        <v>645</v>
      </c>
      <c r="AY634" s="2" t="s">
        <v>644</v>
      </c>
      <c r="AZ634" s="2" t="s">
        <v>644</v>
      </c>
      <c r="BA634" s="2" t="s">
        <v>644</v>
      </c>
      <c r="BB634" s="2" t="s">
        <v>644</v>
      </c>
    </row>
    <row r="635" spans="39:53" ht="12">
      <c r="AM635" s="1" t="s">
        <v>646</v>
      </c>
      <c r="AO635" s="1" t="s">
        <v>647</v>
      </c>
      <c r="AQ635" s="1" t="s">
        <v>648</v>
      </c>
      <c r="AS635" s="1" t="s">
        <v>646</v>
      </c>
      <c r="AU635" s="1" t="s">
        <v>647</v>
      </c>
      <c r="AW635" s="1" t="s">
        <v>649</v>
      </c>
      <c r="AY635" s="1" t="s">
        <v>646</v>
      </c>
      <c r="BA635" s="1" t="s">
        <v>647</v>
      </c>
    </row>
    <row r="636" spans="39:54" ht="12">
      <c r="AM636" s="2" t="s">
        <v>644</v>
      </c>
      <c r="AN636" s="1" t="s">
        <v>645</v>
      </c>
      <c r="AO636" s="2" t="s">
        <v>644</v>
      </c>
      <c r="AP636" s="1" t="s">
        <v>645</v>
      </c>
      <c r="AQ636" s="2" t="s">
        <v>644</v>
      </c>
      <c r="AR636" s="1" t="s">
        <v>645</v>
      </c>
      <c r="AS636" s="2" t="s">
        <v>644</v>
      </c>
      <c r="AT636" s="1" t="s">
        <v>645</v>
      </c>
      <c r="AU636" s="2" t="s">
        <v>644</v>
      </c>
      <c r="AV636" s="1" t="s">
        <v>645</v>
      </c>
      <c r="AW636" s="2" t="s">
        <v>644</v>
      </c>
      <c r="AX636" s="1" t="s">
        <v>645</v>
      </c>
      <c r="AY636" s="2" t="s">
        <v>644</v>
      </c>
      <c r="AZ636" s="1" t="s">
        <v>645</v>
      </c>
      <c r="BA636" s="2" t="s">
        <v>644</v>
      </c>
      <c r="BB636" s="1" t="s">
        <v>645</v>
      </c>
    </row>
    <row r="637" spans="39:54" ht="12">
      <c r="AM637" s="7" t="s">
        <v>650</v>
      </c>
      <c r="AN637" s="7" t="s">
        <v>651</v>
      </c>
      <c r="AO637" s="7" t="s">
        <v>650</v>
      </c>
      <c r="AP637" s="7" t="s">
        <v>651</v>
      </c>
      <c r="AQ637" s="7" t="s">
        <v>650</v>
      </c>
      <c r="AR637" s="7" t="s">
        <v>651</v>
      </c>
      <c r="AS637" s="7" t="s">
        <v>650</v>
      </c>
      <c r="AT637" s="7" t="s">
        <v>651</v>
      </c>
      <c r="AU637" s="7" t="s">
        <v>650</v>
      </c>
      <c r="AV637" s="7" t="s">
        <v>651</v>
      </c>
      <c r="AW637" s="7" t="s">
        <v>650</v>
      </c>
      <c r="AX637" s="7" t="s">
        <v>651</v>
      </c>
      <c r="AY637" s="7" t="s">
        <v>650</v>
      </c>
      <c r="AZ637" s="7" t="s">
        <v>651</v>
      </c>
      <c r="BA637" s="7" t="s">
        <v>650</v>
      </c>
      <c r="BB637" s="7" t="s">
        <v>651</v>
      </c>
    </row>
    <row r="638" spans="39:54" ht="12">
      <c r="AM638" s="7" t="s">
        <v>652</v>
      </c>
      <c r="AN638" s="7" t="s">
        <v>652</v>
      </c>
      <c r="AO638" s="7" t="s">
        <v>652</v>
      </c>
      <c r="AP638" s="7" t="s">
        <v>652</v>
      </c>
      <c r="AQ638" s="7" t="s">
        <v>652</v>
      </c>
      <c r="AR638" s="7" t="s">
        <v>652</v>
      </c>
      <c r="AS638" s="7" t="s">
        <v>652</v>
      </c>
      <c r="AT638" s="7" t="s">
        <v>652</v>
      </c>
      <c r="AU638" s="7" t="s">
        <v>652</v>
      </c>
      <c r="AV638" s="7" t="s">
        <v>652</v>
      </c>
      <c r="AW638" s="7" t="s">
        <v>652</v>
      </c>
      <c r="AX638" s="7" t="s">
        <v>652</v>
      </c>
      <c r="AY638" s="7" t="s">
        <v>652</v>
      </c>
      <c r="AZ638" s="7" t="s">
        <v>652</v>
      </c>
      <c r="BA638" s="7" t="s">
        <v>652</v>
      </c>
      <c r="BB638" s="7" t="s">
        <v>652</v>
      </c>
    </row>
    <row r="639" spans="38:54" ht="12">
      <c r="AL639" s="2" t="s">
        <v>590</v>
      </c>
      <c r="AM639" s="2" t="s">
        <v>590</v>
      </c>
      <c r="AN639" s="2" t="s">
        <v>590</v>
      </c>
      <c r="AO639" s="2" t="s">
        <v>590</v>
      </c>
      <c r="AP639" s="2" t="s">
        <v>590</v>
      </c>
      <c r="AQ639" s="2" t="s">
        <v>590</v>
      </c>
      <c r="AR639" s="2" t="s">
        <v>590</v>
      </c>
      <c r="AS639" s="2" t="s">
        <v>590</v>
      </c>
      <c r="AT639" s="2" t="s">
        <v>590</v>
      </c>
      <c r="AU639" s="2" t="s">
        <v>590</v>
      </c>
      <c r="AV639" s="2" t="s">
        <v>590</v>
      </c>
      <c r="AW639" s="2" t="s">
        <v>590</v>
      </c>
      <c r="AX639" s="2" t="s">
        <v>590</v>
      </c>
      <c r="AY639" s="2" t="s">
        <v>590</v>
      </c>
      <c r="AZ639" s="2" t="s">
        <v>590</v>
      </c>
      <c r="BA639" s="2" t="s">
        <v>590</v>
      </c>
      <c r="BB639" s="2" t="s">
        <v>590</v>
      </c>
    </row>
    <row r="641" spans="38:54" ht="12">
      <c r="AL641" s="1" t="s">
        <v>653</v>
      </c>
      <c r="AM641" s="20">
        <v>1479</v>
      </c>
      <c r="AN641" s="20">
        <v>4230</v>
      </c>
      <c r="AO641" s="20">
        <v>1581.5</v>
      </c>
      <c r="AP641" s="20">
        <v>4139</v>
      </c>
      <c r="AQ641" s="20">
        <v>1489</v>
      </c>
      <c r="AR641" s="20">
        <v>3807</v>
      </c>
      <c r="AS641" s="20">
        <v>1135</v>
      </c>
      <c r="AT641" s="20">
        <v>3370</v>
      </c>
      <c r="AU641" s="20">
        <v>1167</v>
      </c>
      <c r="AV641" s="20">
        <v>3351</v>
      </c>
      <c r="AW641" s="20">
        <v>1115</v>
      </c>
      <c r="AX641" s="20">
        <v>3061.25</v>
      </c>
      <c r="AY641" s="20">
        <v>675</v>
      </c>
      <c r="AZ641" s="20">
        <v>1892</v>
      </c>
      <c r="BA641" s="20">
        <v>303.75</v>
      </c>
      <c r="BB641" s="20">
        <v>960</v>
      </c>
    </row>
    <row r="642" spans="39:50" ht="12"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</row>
    <row r="643" spans="38:54" ht="12">
      <c r="AL643" s="1" t="s">
        <v>654</v>
      </c>
      <c r="AM643" s="6">
        <v>1482.5</v>
      </c>
      <c r="AN643" s="6">
        <v>4012.5</v>
      </c>
      <c r="AO643" s="6">
        <v>1695</v>
      </c>
      <c r="AP643" s="6">
        <v>3255</v>
      </c>
      <c r="AQ643" s="6">
        <v>1632</v>
      </c>
      <c r="AR643" s="6">
        <v>2232</v>
      </c>
      <c r="AS643" s="6">
        <v>1100</v>
      </c>
      <c r="AT643" s="6">
        <v>1500</v>
      </c>
      <c r="AU643" s="6">
        <v>1140</v>
      </c>
      <c r="AV643" s="6">
        <v>1789</v>
      </c>
      <c r="AW643" s="6">
        <v>1080</v>
      </c>
      <c r="AX643" s="6">
        <v>2160</v>
      </c>
      <c r="AY643" s="6">
        <v>600</v>
      </c>
      <c r="AZ643" s="6">
        <v>1050</v>
      </c>
      <c r="BA643" s="6">
        <v>600</v>
      </c>
      <c r="BB643" s="6">
        <v>1050</v>
      </c>
    </row>
    <row r="644" spans="38:52" ht="12">
      <c r="AL644" s="1" t="s">
        <v>655</v>
      </c>
      <c r="AM644" s="6">
        <v>1300</v>
      </c>
      <c r="AN644" s="6">
        <v>3200</v>
      </c>
      <c r="AS644" s="6">
        <v>1200</v>
      </c>
      <c r="AT644" s="6">
        <v>2470</v>
      </c>
      <c r="AU644" s="6">
        <v>1080</v>
      </c>
      <c r="AV644" s="6">
        <v>2120</v>
      </c>
      <c r="AW644" s="6">
        <v>1150</v>
      </c>
      <c r="AX644" s="6">
        <v>2640</v>
      </c>
      <c r="AY644" s="6">
        <v>578</v>
      </c>
      <c r="AZ644" s="6">
        <v>1185</v>
      </c>
    </row>
    <row r="645" spans="38:52" ht="12">
      <c r="AL645" s="1" t="s">
        <v>656</v>
      </c>
      <c r="AM645" s="6">
        <f>(E62+E63)/2</f>
        <v>1159.5</v>
      </c>
      <c r="AN645" s="6">
        <f>(F63+F62)/2</f>
        <v>3711.5</v>
      </c>
      <c r="AO645" s="6">
        <f>E64</f>
        <v>1190</v>
      </c>
      <c r="AP645" s="6">
        <f>F64</f>
        <v>3741</v>
      </c>
      <c r="AQ645" s="6">
        <f>(E65+E66)/2</f>
        <v>1177.5</v>
      </c>
      <c r="AR645" s="6">
        <f>(F66+F65)/2</f>
        <v>3685</v>
      </c>
      <c r="AS645" s="6">
        <f>(E67+E68)/2</f>
        <v>1126</v>
      </c>
      <c r="AT645" s="6">
        <f>(F68+F67)/2</f>
        <v>3646</v>
      </c>
      <c r="AU645" s="6">
        <f>(E69+E70)/2</f>
        <v>1167</v>
      </c>
      <c r="AV645" s="6">
        <f>(F70+F69)/2</f>
        <v>3687</v>
      </c>
      <c r="AY645" s="6">
        <v>630</v>
      </c>
      <c r="AZ645" s="6">
        <v>1275</v>
      </c>
    </row>
    <row r="647" spans="38:54" ht="12">
      <c r="AL647" s="1" t="s">
        <v>657</v>
      </c>
      <c r="AM647" s="6">
        <v>1839</v>
      </c>
      <c r="AN647" s="6">
        <v>4875</v>
      </c>
      <c r="AO647" s="6">
        <v>1740.75</v>
      </c>
      <c r="AP647" s="6">
        <v>5436.75</v>
      </c>
      <c r="AU647" s="6">
        <v>1386</v>
      </c>
      <c r="AV647" s="6">
        <v>3675</v>
      </c>
      <c r="AW647" s="6">
        <v>1191</v>
      </c>
      <c r="AX647" s="6">
        <v>3480</v>
      </c>
      <c r="AY647" s="6">
        <v>912</v>
      </c>
      <c r="AZ647" s="6">
        <v>2553</v>
      </c>
      <c r="BA647" s="6">
        <v>367.5</v>
      </c>
      <c r="BB647" s="6">
        <v>612</v>
      </c>
    </row>
    <row r="648" spans="38:54" ht="12">
      <c r="AL648" s="1" t="s">
        <v>658</v>
      </c>
      <c r="AM648" s="6">
        <v>1540</v>
      </c>
      <c r="AN648" s="6">
        <v>4260</v>
      </c>
      <c r="AO648" s="6">
        <v>1468</v>
      </c>
      <c r="AP648" s="6">
        <v>4188</v>
      </c>
      <c r="AS648" s="6">
        <v>1135</v>
      </c>
      <c r="AT648" s="6">
        <v>3215</v>
      </c>
      <c r="AU648" s="6">
        <v>1160</v>
      </c>
      <c r="AV648" s="6">
        <v>3240</v>
      </c>
      <c r="AY648" s="6">
        <v>560</v>
      </c>
      <c r="AZ648" s="6">
        <v>1740</v>
      </c>
      <c r="BA648" s="6">
        <v>176</v>
      </c>
      <c r="BB648" s="6">
        <v>960</v>
      </c>
    </row>
    <row r="649" spans="38:54" ht="12">
      <c r="AL649" s="1" t="s">
        <v>659</v>
      </c>
      <c r="AM649" s="6">
        <v>1834</v>
      </c>
      <c r="AN649" s="6">
        <v>5034</v>
      </c>
      <c r="AQ649" s="6">
        <v>1493</v>
      </c>
      <c r="AR649" s="6">
        <v>2843</v>
      </c>
      <c r="AU649" s="6">
        <v>1381</v>
      </c>
      <c r="AV649" s="6">
        <v>2900</v>
      </c>
      <c r="AY649" s="6">
        <v>745</v>
      </c>
      <c r="AZ649" s="6">
        <v>1892</v>
      </c>
      <c r="BA649" s="6">
        <v>240</v>
      </c>
      <c r="BB649" s="6">
        <v>480</v>
      </c>
    </row>
    <row r="651" spans="24:52" ht="12"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L651" s="1" t="s">
        <v>660</v>
      </c>
      <c r="AM651" s="6">
        <v>1906</v>
      </c>
      <c r="AN651" s="6">
        <v>5292</v>
      </c>
      <c r="AQ651" s="6">
        <v>1897.5</v>
      </c>
      <c r="AR651" s="6">
        <v>4473.5</v>
      </c>
      <c r="AS651" s="6">
        <v>1902</v>
      </c>
      <c r="AT651" s="6">
        <v>3370</v>
      </c>
      <c r="AU651" s="6">
        <v>1874.5</v>
      </c>
      <c r="AV651" s="6">
        <v>3350.5</v>
      </c>
      <c r="AW651" s="6">
        <v>2400</v>
      </c>
      <c r="AX651" s="6">
        <v>4100</v>
      </c>
      <c r="AY651" s="6">
        <v>926</v>
      </c>
      <c r="AZ651" s="6">
        <v>3150</v>
      </c>
    </row>
    <row r="652" spans="24:52" ht="12"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L652" s="1" t="s">
        <v>661</v>
      </c>
      <c r="AO652" s="6">
        <v>1790</v>
      </c>
      <c r="AP652" s="6">
        <v>2972</v>
      </c>
      <c r="AQ652" s="6">
        <v>1485</v>
      </c>
      <c r="AR652" s="6">
        <v>2664</v>
      </c>
      <c r="AU652" s="6">
        <v>1620</v>
      </c>
      <c r="AV652" s="6">
        <v>2762</v>
      </c>
      <c r="AY652" s="6">
        <v>650</v>
      </c>
      <c r="AZ652" s="6">
        <v>1560</v>
      </c>
    </row>
    <row r="653" spans="38:52" ht="12">
      <c r="AL653" s="1" t="s">
        <v>662</v>
      </c>
      <c r="AM653" s="6">
        <v>898.5</v>
      </c>
      <c r="AN653" s="6">
        <v>4852.5</v>
      </c>
      <c r="AO653" s="6">
        <v>1128</v>
      </c>
      <c r="AP653" s="6">
        <v>5082</v>
      </c>
      <c r="AQ653" s="6">
        <v>878</v>
      </c>
      <c r="AR653" s="6">
        <v>4716</v>
      </c>
      <c r="AS653" s="6">
        <v>894</v>
      </c>
      <c r="AT653" s="6">
        <v>4732</v>
      </c>
      <c r="AU653" s="6">
        <v>822</v>
      </c>
      <c r="AV653" s="6">
        <v>4660</v>
      </c>
      <c r="AW653" s="6">
        <v>818</v>
      </c>
      <c r="AX653" s="6">
        <v>4190</v>
      </c>
      <c r="AY653" s="6">
        <v>244.5</v>
      </c>
      <c r="AZ653" s="6">
        <v>2125.5</v>
      </c>
    </row>
    <row r="655" spans="24:52" ht="12"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L655" s="1" t="s">
        <v>663</v>
      </c>
      <c r="AM655" s="6">
        <v>1324.5</v>
      </c>
      <c r="AN655" s="6">
        <v>3897</v>
      </c>
      <c r="AU655" s="6">
        <v>1033.5</v>
      </c>
      <c r="AV655" s="6">
        <v>2661.5</v>
      </c>
      <c r="AW655" s="6">
        <v>1055</v>
      </c>
      <c r="AX655" s="6">
        <v>2682.5</v>
      </c>
      <c r="AY655" s="6">
        <v>765</v>
      </c>
      <c r="AZ655" s="6">
        <v>2025</v>
      </c>
    </row>
    <row r="656" spans="24:52" ht="12"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L656" s="1" t="s">
        <v>664</v>
      </c>
      <c r="AM656" s="6">
        <v>2228</v>
      </c>
      <c r="AN656" s="6">
        <v>4848</v>
      </c>
      <c r="AO656" s="6">
        <v>2220</v>
      </c>
      <c r="AP656" s="6">
        <v>5830</v>
      </c>
      <c r="AQ656" s="6">
        <v>1500</v>
      </c>
      <c r="AR656" s="6">
        <v>2980</v>
      </c>
      <c r="AU656" s="6">
        <v>2060</v>
      </c>
      <c r="AV656" s="6">
        <v>3646</v>
      </c>
      <c r="AW656" s="6">
        <v>1600</v>
      </c>
      <c r="AX656" s="6">
        <v>3440</v>
      </c>
      <c r="AY656" s="6">
        <v>675</v>
      </c>
      <c r="AZ656" s="6">
        <v>1140</v>
      </c>
    </row>
    <row r="657" spans="38:54" ht="12">
      <c r="AL657" s="1" t="s">
        <v>665</v>
      </c>
      <c r="AM657" s="6">
        <v>1466</v>
      </c>
      <c r="AN657" s="6">
        <v>4200</v>
      </c>
      <c r="AO657" s="6">
        <v>1354</v>
      </c>
      <c r="AP657" s="6">
        <v>4090</v>
      </c>
      <c r="AQ657" s="6">
        <v>1193</v>
      </c>
      <c r="AR657" s="6">
        <v>3929</v>
      </c>
      <c r="AU657" s="6">
        <v>1282</v>
      </c>
      <c r="AV657" s="6">
        <v>4016</v>
      </c>
      <c r="AY657" s="6">
        <v>716</v>
      </c>
      <c r="AZ657" s="6">
        <v>3146</v>
      </c>
      <c r="BA657" s="6">
        <v>174</v>
      </c>
      <c r="BB657" s="3" t="s">
        <v>625</v>
      </c>
    </row>
    <row r="659" spans="24:54" ht="12"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L659" s="1" t="s">
        <v>666</v>
      </c>
      <c r="AM659" s="6">
        <v>918</v>
      </c>
      <c r="AN659" s="6">
        <v>4038</v>
      </c>
      <c r="AO659" s="6">
        <v>904</v>
      </c>
      <c r="AP659" s="6">
        <v>4024</v>
      </c>
      <c r="AQ659" s="6">
        <v>860</v>
      </c>
      <c r="AR659" s="6">
        <v>3980</v>
      </c>
      <c r="AS659" s="6">
        <v>889</v>
      </c>
      <c r="AT659" s="6">
        <v>4009</v>
      </c>
      <c r="AU659" s="6">
        <v>900</v>
      </c>
      <c r="AV659" s="6">
        <v>4020</v>
      </c>
      <c r="AW659" s="6">
        <v>815</v>
      </c>
      <c r="AX659" s="6">
        <v>3935</v>
      </c>
      <c r="AY659" s="6">
        <v>478.25</v>
      </c>
      <c r="AZ659" s="6">
        <v>1277</v>
      </c>
      <c r="BA659" s="6">
        <v>556</v>
      </c>
      <c r="BB659" s="6">
        <v>3796</v>
      </c>
    </row>
    <row r="660" spans="24:52" ht="12"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L660" s="1" t="s">
        <v>667</v>
      </c>
      <c r="AM660" s="6">
        <v>2535</v>
      </c>
      <c r="AN660" s="6">
        <v>5760</v>
      </c>
      <c r="AO660" s="6">
        <v>2415</v>
      </c>
      <c r="AP660" s="6">
        <v>5545</v>
      </c>
      <c r="AQ660" s="6">
        <v>2040</v>
      </c>
      <c r="AR660" s="6">
        <v>4236</v>
      </c>
      <c r="AS660" s="6">
        <v>2702</v>
      </c>
      <c r="AT660" s="6">
        <v>5054</v>
      </c>
      <c r="AU660" s="6">
        <v>2264</v>
      </c>
      <c r="AV660" s="6">
        <v>4384</v>
      </c>
      <c r="AW660" s="6">
        <v>1622</v>
      </c>
      <c r="AX660" s="6">
        <v>2617</v>
      </c>
      <c r="AY660" s="6">
        <v>779</v>
      </c>
      <c r="AZ660" s="6">
        <v>3810</v>
      </c>
    </row>
    <row r="661" spans="38:52" ht="12">
      <c r="AL661" s="1" t="s">
        <v>668</v>
      </c>
      <c r="AM661" s="6">
        <v>1475</v>
      </c>
      <c r="AN661" s="6">
        <v>3705</v>
      </c>
      <c r="AS661" s="6">
        <v>1182</v>
      </c>
      <c r="AT661" s="6">
        <v>3052</v>
      </c>
      <c r="AU661" s="6">
        <v>1060</v>
      </c>
      <c r="AV661" s="6">
        <v>2740</v>
      </c>
      <c r="AW661" s="6">
        <v>1040</v>
      </c>
      <c r="AX661" s="6">
        <v>2670</v>
      </c>
      <c r="AY661" s="6">
        <v>677</v>
      </c>
      <c r="AZ661" s="6">
        <v>2191</v>
      </c>
    </row>
    <row r="662" spans="38:54" ht="12">
      <c r="AL662" s="2" t="s">
        <v>590</v>
      </c>
      <c r="AM662" s="2" t="s">
        <v>590</v>
      </c>
      <c r="AN662" s="2" t="s">
        <v>590</v>
      </c>
      <c r="AO662" s="2" t="s">
        <v>590</v>
      </c>
      <c r="AP662" s="2" t="s">
        <v>590</v>
      </c>
      <c r="AQ662" s="2" t="s">
        <v>590</v>
      </c>
      <c r="AR662" s="2" t="s">
        <v>590</v>
      </c>
      <c r="AS662" s="2" t="s">
        <v>590</v>
      </c>
      <c r="AT662" s="2" t="s">
        <v>590</v>
      </c>
      <c r="AU662" s="2" t="s">
        <v>590</v>
      </c>
      <c r="AV662" s="2" t="s">
        <v>590</v>
      </c>
      <c r="AW662" s="2" t="s">
        <v>590</v>
      </c>
      <c r="AX662" s="2" t="s">
        <v>590</v>
      </c>
      <c r="AY662" s="2" t="s">
        <v>590</v>
      </c>
      <c r="AZ662" s="2" t="s">
        <v>590</v>
      </c>
      <c r="BA662" s="2" t="s">
        <v>590</v>
      </c>
      <c r="BB662" s="2" t="s">
        <v>590</v>
      </c>
    </row>
    <row r="663" spans="24:38" ht="12"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L663" s="1" t="s">
        <v>669</v>
      </c>
    </row>
    <row r="664" ht="12">
      <c r="AL664" s="1" t="s">
        <v>670</v>
      </c>
    </row>
    <row r="665" spans="38:55" ht="12">
      <c r="AL665" s="1" t="s">
        <v>671</v>
      </c>
      <c r="BC665" s="6">
        <f>SUM(BC666:BM666)</f>
        <v>93</v>
      </c>
    </row>
    <row r="666" spans="38:65" ht="12">
      <c r="AL666" s="1" t="s">
        <v>672</v>
      </c>
      <c r="BC666" s="6">
        <v>18</v>
      </c>
      <c r="BD666" s="6">
        <v>8</v>
      </c>
      <c r="BE666" s="6">
        <v>7</v>
      </c>
      <c r="BF666" s="6">
        <v>8</v>
      </c>
      <c r="BG666" s="6">
        <v>7</v>
      </c>
      <c r="BH666" s="6">
        <v>8</v>
      </c>
      <c r="BI666" s="6">
        <v>7</v>
      </c>
      <c r="BJ666" s="6">
        <v>8</v>
      </c>
      <c r="BK666" s="6">
        <v>7</v>
      </c>
      <c r="BL666" s="6">
        <v>8</v>
      </c>
      <c r="BM666" s="6">
        <v>7</v>
      </c>
    </row>
    <row r="667" ht="12">
      <c r="AL667" s="1" t="s">
        <v>673</v>
      </c>
    </row>
    <row r="668" ht="12">
      <c r="AL668" s="1" t="s">
        <v>674</v>
      </c>
    </row>
    <row r="670" ht="12">
      <c r="BC670" s="1" t="s">
        <v>636</v>
      </c>
    </row>
    <row r="671" ht="12">
      <c r="BC671" s="1" t="s">
        <v>675</v>
      </c>
    </row>
    <row r="672" spans="17:55" ht="12">
      <c r="Q672" s="20"/>
      <c r="R672" s="20"/>
      <c r="S672" s="20"/>
      <c r="T672" s="20"/>
      <c r="BC672" s="1" t="s">
        <v>638</v>
      </c>
    </row>
    <row r="673" ht="12">
      <c r="BC673" s="1" t="s">
        <v>639</v>
      </c>
    </row>
    <row r="674" ht="12">
      <c r="BC674" s="1" t="s">
        <v>640</v>
      </c>
    </row>
    <row r="676" spans="55:65" ht="12">
      <c r="BC676" s="2" t="s">
        <v>590</v>
      </c>
      <c r="BD676" s="2" t="s">
        <v>590</v>
      </c>
      <c r="BE676" s="2" t="s">
        <v>590</v>
      </c>
      <c r="BF676" s="2" t="s">
        <v>590</v>
      </c>
      <c r="BG676" s="2" t="s">
        <v>590</v>
      </c>
      <c r="BH676" s="2" t="s">
        <v>590</v>
      </c>
      <c r="BI676" s="2" t="s">
        <v>590</v>
      </c>
      <c r="BJ676" s="2" t="s">
        <v>590</v>
      </c>
      <c r="BK676" s="2" t="s">
        <v>590</v>
      </c>
      <c r="BL676" s="2" t="s">
        <v>590</v>
      </c>
      <c r="BM676" s="2" t="s">
        <v>590</v>
      </c>
    </row>
    <row r="677" spans="58:63" ht="12">
      <c r="BF677" s="1" t="s">
        <v>641</v>
      </c>
      <c r="BK677" s="1" t="s">
        <v>642</v>
      </c>
    </row>
    <row r="678" spans="56:65" ht="12">
      <c r="BD678" s="2" t="s">
        <v>644</v>
      </c>
      <c r="BE678" s="2" t="s">
        <v>644</v>
      </c>
      <c r="BF678" s="2" t="s">
        <v>644</v>
      </c>
      <c r="BG678" s="2" t="s">
        <v>644</v>
      </c>
      <c r="BH678" s="2" t="s">
        <v>644</v>
      </c>
      <c r="BI678" s="1" t="s">
        <v>645</v>
      </c>
      <c r="BJ678" s="2" t="s">
        <v>644</v>
      </c>
      <c r="BK678" s="2" t="s">
        <v>644</v>
      </c>
      <c r="BL678" s="2" t="s">
        <v>644</v>
      </c>
      <c r="BM678" s="1" t="s">
        <v>645</v>
      </c>
    </row>
    <row r="679" spans="56:64" ht="12">
      <c r="BD679" s="1" t="s">
        <v>646</v>
      </c>
      <c r="BF679" s="1" t="s">
        <v>647</v>
      </c>
      <c r="BH679" s="1" t="s">
        <v>648</v>
      </c>
      <c r="BJ679" s="1" t="s">
        <v>646</v>
      </c>
      <c r="BL679" s="1" t="s">
        <v>647</v>
      </c>
    </row>
    <row r="680" spans="56:65" ht="12">
      <c r="BD680" s="2" t="s">
        <v>644</v>
      </c>
      <c r="BE680" s="1" t="s">
        <v>645</v>
      </c>
      <c r="BF680" s="2" t="s">
        <v>644</v>
      </c>
      <c r="BG680" s="1" t="s">
        <v>645</v>
      </c>
      <c r="BH680" s="2" t="s">
        <v>644</v>
      </c>
      <c r="BI680" s="1" t="s">
        <v>645</v>
      </c>
      <c r="BJ680" s="2" t="s">
        <v>644</v>
      </c>
      <c r="BK680" s="1" t="s">
        <v>645</v>
      </c>
      <c r="BL680" s="2" t="s">
        <v>644</v>
      </c>
      <c r="BM680" s="1" t="s">
        <v>645</v>
      </c>
    </row>
    <row r="681" spans="56:65" ht="12">
      <c r="BD681" s="7" t="s">
        <v>650</v>
      </c>
      <c r="BE681" s="7" t="s">
        <v>651</v>
      </c>
      <c r="BF681" s="7" t="s">
        <v>650</v>
      </c>
      <c r="BG681" s="7" t="s">
        <v>651</v>
      </c>
      <c r="BH681" s="7" t="s">
        <v>650</v>
      </c>
      <c r="BI681" s="7" t="s">
        <v>651</v>
      </c>
      <c r="BJ681" s="7" t="s">
        <v>650</v>
      </c>
      <c r="BK681" s="7" t="s">
        <v>651</v>
      </c>
      <c r="BL681" s="7" t="s">
        <v>650</v>
      </c>
      <c r="BM681" s="7" t="s">
        <v>651</v>
      </c>
    </row>
    <row r="682" spans="56:65" ht="12">
      <c r="BD682" s="7" t="s">
        <v>652</v>
      </c>
      <c r="BE682" s="7" t="s">
        <v>652</v>
      </c>
      <c r="BF682" s="7" t="s">
        <v>652</v>
      </c>
      <c r="BG682" s="7" t="s">
        <v>652</v>
      </c>
      <c r="BH682" s="7" t="s">
        <v>652</v>
      </c>
      <c r="BI682" s="7" t="s">
        <v>652</v>
      </c>
      <c r="BJ682" s="7" t="s">
        <v>652</v>
      </c>
      <c r="BK682" s="7" t="s">
        <v>652</v>
      </c>
      <c r="BL682" s="7" t="s">
        <v>652</v>
      </c>
      <c r="BM682" s="7" t="s">
        <v>652</v>
      </c>
    </row>
    <row r="683" spans="55:65" ht="12">
      <c r="BC683" s="2" t="s">
        <v>590</v>
      </c>
      <c r="BD683" s="2" t="s">
        <v>590</v>
      </c>
      <c r="BE683" s="2" t="s">
        <v>590</v>
      </c>
      <c r="BF683" s="2" t="s">
        <v>590</v>
      </c>
      <c r="BG683" s="2" t="s">
        <v>590</v>
      </c>
      <c r="BH683" s="2" t="s">
        <v>590</v>
      </c>
      <c r="BI683" s="2" t="s">
        <v>590</v>
      </c>
      <c r="BJ683" s="2" t="s">
        <v>590</v>
      </c>
      <c r="BK683" s="2" t="s">
        <v>590</v>
      </c>
      <c r="BL683" s="2" t="s">
        <v>590</v>
      </c>
      <c r="BM683" s="2" t="s">
        <v>590</v>
      </c>
    </row>
    <row r="685" spans="55:65" ht="12">
      <c r="BC685" s="1" t="s">
        <v>653</v>
      </c>
      <c r="BD685" s="20">
        <v>1690</v>
      </c>
      <c r="BE685" s="20">
        <v>4551.75</v>
      </c>
      <c r="BF685" s="20">
        <v>1688.375</v>
      </c>
      <c r="BG685" s="20">
        <v>4490</v>
      </c>
      <c r="BH685" s="20">
        <v>1504.5</v>
      </c>
      <c r="BI685" s="20">
        <v>3335</v>
      </c>
      <c r="BJ685" s="20">
        <v>1292</v>
      </c>
      <c r="BK685" s="20">
        <v>3382</v>
      </c>
      <c r="BL685" s="20">
        <v>1386</v>
      </c>
      <c r="BM685" s="20">
        <v>3230</v>
      </c>
    </row>
    <row r="687" spans="55:65" ht="12">
      <c r="BC687" s="1" t="s">
        <v>654</v>
      </c>
      <c r="BD687" s="4">
        <v>1482.5</v>
      </c>
      <c r="BE687" s="4">
        <v>4012.5</v>
      </c>
      <c r="BF687" s="4">
        <v>1845</v>
      </c>
      <c r="BG687" s="4">
        <v>3555</v>
      </c>
      <c r="BH687" s="4">
        <v>1551</v>
      </c>
      <c r="BI687" s="4">
        <v>2290</v>
      </c>
      <c r="BJ687" s="4">
        <v>1150</v>
      </c>
      <c r="BK687" s="4">
        <v>1575</v>
      </c>
      <c r="BL687" s="6">
        <v>1176</v>
      </c>
      <c r="BM687" s="6">
        <v>1648.5</v>
      </c>
    </row>
    <row r="688" spans="55:65" ht="12">
      <c r="BC688" s="1" t="s">
        <v>655</v>
      </c>
      <c r="BD688" s="4">
        <v>1700</v>
      </c>
      <c r="BE688" s="4">
        <v>3600</v>
      </c>
      <c r="BF688" s="4"/>
      <c r="BG688" s="4"/>
      <c r="BH688" s="4"/>
      <c r="BI688" s="4"/>
      <c r="BJ688" s="4">
        <v>1470</v>
      </c>
      <c r="BK688" s="4">
        <v>2910</v>
      </c>
      <c r="BL688" s="4">
        <v>1302</v>
      </c>
      <c r="BM688" s="4">
        <v>2344</v>
      </c>
    </row>
    <row r="689" spans="55:65" ht="12">
      <c r="BC689" s="1" t="s">
        <v>656</v>
      </c>
      <c r="BD689" s="4">
        <v>1591</v>
      </c>
      <c r="BE689" s="4">
        <v>4589.5</v>
      </c>
      <c r="BF689" s="4">
        <v>1615</v>
      </c>
      <c r="BG689" s="4">
        <v>4613</v>
      </c>
      <c r="BH689" s="4">
        <v>1398.5</v>
      </c>
      <c r="BI689" s="4">
        <v>4097.5</v>
      </c>
      <c r="BJ689" s="4">
        <v>1379</v>
      </c>
      <c r="BK689" s="4">
        <v>4003</v>
      </c>
      <c r="BL689" s="4">
        <v>1411.5</v>
      </c>
      <c r="BM689" s="4">
        <v>4035.5</v>
      </c>
    </row>
    <row r="691" spans="55:65" ht="12">
      <c r="BC691" s="1" t="s">
        <v>657</v>
      </c>
      <c r="BD691" s="4">
        <v>1839</v>
      </c>
      <c r="BE691" s="4">
        <v>4875</v>
      </c>
      <c r="BF691" s="4">
        <v>1740.75</v>
      </c>
      <c r="BG691" s="4">
        <v>5436.75</v>
      </c>
      <c r="BH691" s="4"/>
      <c r="BI691" s="4"/>
      <c r="BJ691" s="4"/>
      <c r="BK691" s="4"/>
      <c r="BL691" s="6">
        <v>1386</v>
      </c>
      <c r="BM691" s="6">
        <v>3675</v>
      </c>
    </row>
    <row r="692" spans="55:65" ht="12">
      <c r="BC692" s="1" t="s">
        <v>658</v>
      </c>
      <c r="BD692" s="4">
        <v>1680</v>
      </c>
      <c r="BE692" s="4">
        <v>4680</v>
      </c>
      <c r="BF692" s="4">
        <v>1608</v>
      </c>
      <c r="BG692" s="4">
        <v>4608</v>
      </c>
      <c r="BH692" s="4"/>
      <c r="BI692" s="4"/>
      <c r="BJ692" s="4">
        <v>1235</v>
      </c>
      <c r="BK692" s="4">
        <v>3515</v>
      </c>
      <c r="BL692" s="4">
        <v>1260</v>
      </c>
      <c r="BM692" s="4">
        <v>3540</v>
      </c>
    </row>
    <row r="693" spans="55:65" ht="12">
      <c r="BC693" s="1" t="s">
        <v>659</v>
      </c>
      <c r="BD693" s="6">
        <v>1840</v>
      </c>
      <c r="BE693" s="4">
        <v>5040</v>
      </c>
      <c r="BF693" s="4"/>
      <c r="BG693" s="4"/>
      <c r="BH693" s="6">
        <v>1428</v>
      </c>
      <c r="BI693" s="6">
        <v>2778</v>
      </c>
      <c r="BJ693" s="4"/>
      <c r="BK693" s="4"/>
      <c r="BL693" s="6">
        <v>1391</v>
      </c>
      <c r="BM693" s="6">
        <v>2877</v>
      </c>
    </row>
    <row r="695" spans="55:65" ht="12">
      <c r="BC695" s="1" t="s">
        <v>660</v>
      </c>
      <c r="BD695" s="6">
        <v>2773</v>
      </c>
      <c r="BE695" s="4">
        <v>4789</v>
      </c>
      <c r="BF695" s="4"/>
      <c r="BG695" s="4"/>
      <c r="BH695" s="4">
        <v>2282</v>
      </c>
      <c r="BI695" s="4">
        <v>3446</v>
      </c>
      <c r="BJ695" s="4">
        <v>2064</v>
      </c>
      <c r="BK695" s="4">
        <v>2064</v>
      </c>
      <c r="BL695" s="6">
        <v>1980</v>
      </c>
      <c r="BM695" s="6">
        <v>1980</v>
      </c>
    </row>
    <row r="696" spans="55:65" ht="12">
      <c r="BC696" s="1" t="s">
        <v>661</v>
      </c>
      <c r="BD696" s="4"/>
      <c r="BE696" s="4"/>
      <c r="BF696" s="4">
        <v>1790</v>
      </c>
      <c r="BG696" s="4">
        <v>2972</v>
      </c>
      <c r="BH696" s="4">
        <v>1509</v>
      </c>
      <c r="BI696" s="4">
        <v>2688</v>
      </c>
      <c r="BJ696" s="4"/>
      <c r="BK696" s="4"/>
      <c r="BL696" s="4">
        <v>1580</v>
      </c>
      <c r="BM696" s="4">
        <v>2762</v>
      </c>
    </row>
    <row r="697" spans="55:65" ht="12">
      <c r="BC697" s="1" t="s">
        <v>662</v>
      </c>
      <c r="BD697" s="6">
        <v>896.5</v>
      </c>
      <c r="BE697" s="6">
        <v>4850.5</v>
      </c>
      <c r="BF697" s="6">
        <v>1128</v>
      </c>
      <c r="BG697" s="6">
        <v>5082</v>
      </c>
      <c r="BH697" s="6">
        <v>878</v>
      </c>
      <c r="BI697" s="6">
        <v>4716</v>
      </c>
      <c r="BJ697" s="6">
        <v>899</v>
      </c>
      <c r="BK697" s="6">
        <v>4737</v>
      </c>
      <c r="BL697" s="6">
        <v>822</v>
      </c>
      <c r="BM697" s="6">
        <v>4660</v>
      </c>
    </row>
    <row r="699" spans="55:65" ht="12">
      <c r="BC699" s="1" t="s">
        <v>663</v>
      </c>
      <c r="BD699" s="4">
        <v>1349.5</v>
      </c>
      <c r="BE699" s="4">
        <v>4037.5</v>
      </c>
      <c r="BL699" s="6">
        <v>1011</v>
      </c>
      <c r="BM699" s="6">
        <v>2631</v>
      </c>
    </row>
    <row r="700" spans="55:65" ht="12">
      <c r="BC700" s="1" t="s">
        <v>664</v>
      </c>
      <c r="BD700" s="4">
        <v>2228</v>
      </c>
      <c r="BE700" s="4">
        <v>2228</v>
      </c>
      <c r="BF700" s="4">
        <v>2220</v>
      </c>
      <c r="BG700" s="4">
        <v>2220</v>
      </c>
      <c r="BH700" s="4">
        <v>1500</v>
      </c>
      <c r="BI700" s="4">
        <v>1500</v>
      </c>
      <c r="BJ700" s="4"/>
      <c r="BK700" s="4"/>
      <c r="BL700" s="4">
        <v>2060</v>
      </c>
      <c r="BM700" s="4">
        <v>2060</v>
      </c>
    </row>
    <row r="701" spans="55:65" ht="12">
      <c r="BC701" s="1" t="s">
        <v>665</v>
      </c>
      <c r="BD701" s="4">
        <v>1780</v>
      </c>
      <c r="BE701" s="4">
        <v>4514</v>
      </c>
      <c r="BF701" s="4">
        <v>1636</v>
      </c>
      <c r="BG701" s="4">
        <v>4372</v>
      </c>
      <c r="BH701" s="6">
        <v>1547</v>
      </c>
      <c r="BI701" s="6">
        <v>4283</v>
      </c>
      <c r="BJ701" s="4"/>
      <c r="BK701" s="4"/>
      <c r="BL701" s="4">
        <v>1652</v>
      </c>
      <c r="BM701" s="4">
        <v>4386</v>
      </c>
    </row>
    <row r="703" spans="55:65" ht="12">
      <c r="BC703" s="1" t="s">
        <v>666</v>
      </c>
      <c r="BD703" s="6">
        <v>804</v>
      </c>
      <c r="BE703" s="6">
        <v>3300</v>
      </c>
      <c r="BF703" s="6">
        <v>772</v>
      </c>
      <c r="BG703" s="6">
        <v>3268</v>
      </c>
      <c r="BH703" s="6">
        <v>728</v>
      </c>
      <c r="BI703" s="6">
        <v>3224</v>
      </c>
      <c r="BJ703" s="6">
        <v>757</v>
      </c>
      <c r="BK703" s="6">
        <v>3253</v>
      </c>
      <c r="BL703" s="6">
        <v>738</v>
      </c>
      <c r="BM703" s="6">
        <v>3234</v>
      </c>
    </row>
    <row r="704" spans="55:65" ht="12">
      <c r="BC704" s="1" t="s">
        <v>667</v>
      </c>
      <c r="BD704" s="4">
        <v>2736</v>
      </c>
      <c r="BE704" s="4">
        <v>4830</v>
      </c>
      <c r="BF704" s="4">
        <v>2798</v>
      </c>
      <c r="BG704" s="4">
        <v>6254</v>
      </c>
      <c r="BH704" s="4">
        <v>2040</v>
      </c>
      <c r="BI704" s="4">
        <v>4236</v>
      </c>
      <c r="BJ704" s="4">
        <v>2256</v>
      </c>
      <c r="BK704" s="4">
        <v>5232</v>
      </c>
      <c r="BL704" s="6">
        <v>2174</v>
      </c>
      <c r="BM704" s="6">
        <v>3528</v>
      </c>
    </row>
    <row r="705" spans="55:65" ht="12">
      <c r="BC705" s="1" t="s">
        <v>668</v>
      </c>
      <c r="BD705" s="4">
        <v>1565</v>
      </c>
      <c r="BE705" s="4">
        <v>3905</v>
      </c>
      <c r="BF705" s="4"/>
      <c r="BG705" s="4"/>
      <c r="BH705" s="4"/>
      <c r="BI705" s="4"/>
      <c r="BJ705" s="4">
        <v>1292</v>
      </c>
      <c r="BK705" s="4">
        <v>3382</v>
      </c>
      <c r="BL705" s="4">
        <v>1240</v>
      </c>
      <c r="BM705" s="4">
        <v>3230</v>
      </c>
    </row>
    <row r="706" spans="55:65" ht="12">
      <c r="BC706" s="2" t="s">
        <v>590</v>
      </c>
      <c r="BD706" s="2" t="s">
        <v>590</v>
      </c>
      <c r="BE706" s="2" t="s">
        <v>590</v>
      </c>
      <c r="BF706" s="2" t="s">
        <v>590</v>
      </c>
      <c r="BG706" s="2" t="s">
        <v>590</v>
      </c>
      <c r="BH706" s="2" t="s">
        <v>590</v>
      </c>
      <c r="BI706" s="2" t="s">
        <v>590</v>
      </c>
      <c r="BJ706" s="2" t="s">
        <v>590</v>
      </c>
      <c r="BK706" s="2" t="s">
        <v>590</v>
      </c>
      <c r="BL706" s="2" t="s">
        <v>590</v>
      </c>
      <c r="BM706" s="2" t="s">
        <v>590</v>
      </c>
    </row>
    <row r="707" ht="12">
      <c r="BC707" s="1" t="s">
        <v>676</v>
      </c>
    </row>
    <row r="708" ht="12">
      <c r="BC708" s="1" t="s">
        <v>677</v>
      </c>
    </row>
    <row r="709" ht="12">
      <c r="BC709" s="1" t="s">
        <v>678</v>
      </c>
    </row>
    <row r="710" spans="67:81" ht="12">
      <c r="BO710" s="6">
        <v>18</v>
      </c>
      <c r="BP710" s="6">
        <v>7</v>
      </c>
      <c r="BQ710" s="6">
        <v>7</v>
      </c>
      <c r="BR710" s="6">
        <v>8</v>
      </c>
      <c r="BS710" s="6">
        <v>8</v>
      </c>
      <c r="BT710" s="6">
        <v>8</v>
      </c>
      <c r="BU710" s="6">
        <v>8</v>
      </c>
      <c r="BV710" s="6">
        <v>8</v>
      </c>
      <c r="BW710" s="6">
        <v>7</v>
      </c>
      <c r="BX710" s="6">
        <v>8</v>
      </c>
      <c r="BY710" s="6">
        <v>7</v>
      </c>
      <c r="BZ710" s="6">
        <v>8</v>
      </c>
      <c r="CA710" s="6">
        <v>7</v>
      </c>
      <c r="CB710" s="6">
        <v>8</v>
      </c>
      <c r="CC710" s="6">
        <v>8</v>
      </c>
    </row>
    <row r="711" spans="24:67" ht="12"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BO711" s="6">
        <f>SUM(BO710:CC710)</f>
        <v>125</v>
      </c>
    </row>
    <row r="714" spans="24:35" ht="12"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24:67" ht="12"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BO715" s="1" t="s">
        <v>636</v>
      </c>
    </row>
    <row r="716" spans="24:67" ht="12"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BO716" s="1" t="s">
        <v>679</v>
      </c>
    </row>
    <row r="717" spans="24:67" ht="12"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BO717" s="1" t="s">
        <v>638</v>
      </c>
    </row>
    <row r="718" spans="24:67" ht="12"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BO718" s="1" t="s">
        <v>639</v>
      </c>
    </row>
    <row r="719" ht="12">
      <c r="BO719" s="1" t="s">
        <v>640</v>
      </c>
    </row>
    <row r="721" spans="67:81" ht="12">
      <c r="BO721" s="2" t="s">
        <v>590</v>
      </c>
      <c r="BP721" s="2" t="s">
        <v>590</v>
      </c>
      <c r="BQ721" s="2" t="s">
        <v>590</v>
      </c>
      <c r="BR721" s="2" t="s">
        <v>590</v>
      </c>
      <c r="BS721" s="2" t="s">
        <v>590</v>
      </c>
      <c r="BT721" s="2" t="s">
        <v>590</v>
      </c>
      <c r="BU721" s="2" t="s">
        <v>590</v>
      </c>
      <c r="BV721" s="2" t="s">
        <v>590</v>
      </c>
      <c r="BW721" s="2" t="s">
        <v>590</v>
      </c>
      <c r="BX721" s="2" t="s">
        <v>590</v>
      </c>
      <c r="BY721" s="2" t="s">
        <v>590</v>
      </c>
      <c r="BZ721" s="2" t="s">
        <v>590</v>
      </c>
      <c r="CA721" s="2" t="s">
        <v>590</v>
      </c>
      <c r="CB721" s="2" t="s">
        <v>590</v>
      </c>
      <c r="CC721" s="2" t="s">
        <v>590</v>
      </c>
    </row>
    <row r="722" spans="68:80" ht="12">
      <c r="BP722" s="1" t="s">
        <v>680</v>
      </c>
      <c r="BR722" s="1" t="s">
        <v>681</v>
      </c>
      <c r="BT722" s="1" t="s">
        <v>682</v>
      </c>
      <c r="BV722" s="1" t="s">
        <v>683</v>
      </c>
      <c r="BX722" s="1" t="s">
        <v>684</v>
      </c>
      <c r="BZ722" s="1" t="s">
        <v>685</v>
      </c>
      <c r="CB722" s="1" t="s">
        <v>686</v>
      </c>
    </row>
    <row r="723" spans="68:81" ht="12">
      <c r="BP723" s="2" t="s">
        <v>644</v>
      </c>
      <c r="BQ723" s="1" t="s">
        <v>645</v>
      </c>
      <c r="BR723" s="2" t="s">
        <v>644</v>
      </c>
      <c r="BS723" s="1" t="s">
        <v>645</v>
      </c>
      <c r="BT723" s="2" t="s">
        <v>644</v>
      </c>
      <c r="BU723" s="1" t="s">
        <v>645</v>
      </c>
      <c r="BV723" s="2" t="s">
        <v>644</v>
      </c>
      <c r="BW723" s="1" t="s">
        <v>645</v>
      </c>
      <c r="BX723" s="2" t="s">
        <v>644</v>
      </c>
      <c r="BY723" s="2" t="s">
        <v>644</v>
      </c>
      <c r="BZ723" s="2" t="s">
        <v>644</v>
      </c>
      <c r="CA723" s="2" t="s">
        <v>644</v>
      </c>
      <c r="CB723" s="2" t="s">
        <v>644</v>
      </c>
      <c r="CC723" s="2" t="s">
        <v>644</v>
      </c>
    </row>
    <row r="724" spans="68:81" ht="12">
      <c r="BP724" s="7" t="s">
        <v>650</v>
      </c>
      <c r="BQ724" s="7" t="s">
        <v>651</v>
      </c>
      <c r="BR724" s="7" t="s">
        <v>650</v>
      </c>
      <c r="BS724" s="7" t="s">
        <v>651</v>
      </c>
      <c r="BT724" s="7" t="s">
        <v>650</v>
      </c>
      <c r="BU724" s="7" t="s">
        <v>651</v>
      </c>
      <c r="BV724" s="7" t="s">
        <v>650</v>
      </c>
      <c r="BW724" s="7" t="s">
        <v>651</v>
      </c>
      <c r="BX724" s="7" t="s">
        <v>650</v>
      </c>
      <c r="BY724" s="7" t="s">
        <v>651</v>
      </c>
      <c r="BZ724" s="7" t="s">
        <v>650</v>
      </c>
      <c r="CA724" s="7" t="s">
        <v>651</v>
      </c>
      <c r="CB724" s="7" t="s">
        <v>650</v>
      </c>
      <c r="CC724" s="7" t="s">
        <v>651</v>
      </c>
    </row>
    <row r="725" spans="68:81" ht="12">
      <c r="BP725" s="7" t="s">
        <v>652</v>
      </c>
      <c r="BQ725" s="7" t="s">
        <v>652</v>
      </c>
      <c r="BR725" s="7" t="s">
        <v>652</v>
      </c>
      <c r="BS725" s="7" t="s">
        <v>652</v>
      </c>
      <c r="BT725" s="7" t="s">
        <v>652</v>
      </c>
      <c r="BU725" s="7" t="s">
        <v>652</v>
      </c>
      <c r="BV725" s="7" t="s">
        <v>652</v>
      </c>
      <c r="BW725" s="7" t="s">
        <v>652</v>
      </c>
      <c r="BX725" s="7" t="s">
        <v>652</v>
      </c>
      <c r="BY725" s="7" t="s">
        <v>652</v>
      </c>
      <c r="BZ725" s="7" t="s">
        <v>652</v>
      </c>
      <c r="CA725" s="7" t="s">
        <v>652</v>
      </c>
      <c r="CB725" s="7" t="s">
        <v>652</v>
      </c>
      <c r="CC725" s="7" t="s">
        <v>652</v>
      </c>
    </row>
    <row r="726" spans="67:81" ht="12">
      <c r="BO726" s="2" t="s">
        <v>590</v>
      </c>
      <c r="BP726" s="2" t="s">
        <v>590</v>
      </c>
      <c r="BQ726" s="2" t="s">
        <v>590</v>
      </c>
      <c r="BR726" s="2" t="s">
        <v>590</v>
      </c>
      <c r="BS726" s="2" t="s">
        <v>590</v>
      </c>
      <c r="BT726" s="2" t="s">
        <v>590</v>
      </c>
      <c r="BU726" s="2" t="s">
        <v>590</v>
      </c>
      <c r="BV726" s="2" t="s">
        <v>590</v>
      </c>
      <c r="BW726" s="2" t="s">
        <v>590</v>
      </c>
      <c r="BX726" s="2" t="s">
        <v>590</v>
      </c>
      <c r="BY726" s="2" t="s">
        <v>590</v>
      </c>
      <c r="BZ726" s="2" t="s">
        <v>590</v>
      </c>
      <c r="CA726" s="2" t="s">
        <v>590</v>
      </c>
      <c r="CB726" s="2" t="s">
        <v>590</v>
      </c>
      <c r="CC726" s="2" t="s">
        <v>590</v>
      </c>
    </row>
    <row r="728" spans="67:81" ht="12">
      <c r="BO728" s="1" t="s">
        <v>653</v>
      </c>
      <c r="BP728" s="20">
        <v>2108</v>
      </c>
      <c r="BQ728" s="20">
        <v>4950</v>
      </c>
      <c r="BR728" s="20">
        <v>4696</v>
      </c>
      <c r="BS728" s="20">
        <v>11584</v>
      </c>
      <c r="BT728" s="20">
        <v>3829.75</v>
      </c>
      <c r="BU728" s="20">
        <v>10451.5</v>
      </c>
      <c r="BV728" s="20">
        <v>2651</v>
      </c>
      <c r="BW728" s="20">
        <v>6291</v>
      </c>
      <c r="BX728" s="20">
        <v>2751</v>
      </c>
      <c r="BY728" s="20">
        <v>9400</v>
      </c>
      <c r="BZ728" s="20">
        <v>2042.5</v>
      </c>
      <c r="CA728" s="20">
        <v>4938</v>
      </c>
      <c r="CB728" s="20">
        <v>4171</v>
      </c>
      <c r="CC728" s="20">
        <v>9288</v>
      </c>
    </row>
    <row r="730" spans="67:79" ht="12">
      <c r="BO730" s="1" t="s">
        <v>654</v>
      </c>
      <c r="BP730" s="4">
        <v>2242</v>
      </c>
      <c r="BQ730" s="4">
        <v>4656</v>
      </c>
      <c r="BR730" s="4">
        <v>4696</v>
      </c>
      <c r="BS730" s="4">
        <v>13408.5</v>
      </c>
      <c r="BT730" s="4">
        <v>3521</v>
      </c>
      <c r="BU730" s="4">
        <v>5522</v>
      </c>
      <c r="BV730" s="4">
        <v>2921</v>
      </c>
      <c r="BW730" s="4">
        <v>7319</v>
      </c>
      <c r="BX730" s="4">
        <v>1686</v>
      </c>
      <c r="BY730" s="4">
        <v>5058</v>
      </c>
      <c r="BZ730" s="6">
        <v>1623</v>
      </c>
      <c r="CA730" s="6">
        <v>4269</v>
      </c>
    </row>
    <row r="731" spans="67:79" ht="12">
      <c r="BO731" s="1" t="s">
        <v>655</v>
      </c>
      <c r="BP731" s="4">
        <v>1640</v>
      </c>
      <c r="BQ731" s="4">
        <v>3500</v>
      </c>
      <c r="BR731" s="4">
        <v>5240</v>
      </c>
      <c r="BS731" s="4">
        <v>10480</v>
      </c>
      <c r="BT731" s="4"/>
      <c r="BU731" s="4"/>
      <c r="BV731" s="4"/>
      <c r="BW731" s="4"/>
      <c r="BX731" s="4"/>
      <c r="BY731" s="4"/>
      <c r="BZ731" s="6">
        <v>2000</v>
      </c>
      <c r="CA731" s="6">
        <v>4000</v>
      </c>
    </row>
    <row r="732" spans="67:77" ht="12">
      <c r="BO732" s="1" t="s">
        <v>656</v>
      </c>
      <c r="BP732" s="4">
        <v>1591</v>
      </c>
      <c r="BQ732" s="4">
        <v>4589.5</v>
      </c>
      <c r="BR732" s="4">
        <v>4737</v>
      </c>
      <c r="BS732" s="4">
        <v>11436</v>
      </c>
      <c r="BT732" s="4">
        <v>4754</v>
      </c>
      <c r="BU732" s="4">
        <v>11453</v>
      </c>
      <c r="BV732" s="4"/>
      <c r="BW732" s="4"/>
      <c r="BX732" s="4">
        <v>4754</v>
      </c>
      <c r="BY732" s="4">
        <v>11453</v>
      </c>
    </row>
    <row r="734" spans="67:79" ht="12">
      <c r="BO734" s="1" t="s">
        <v>657</v>
      </c>
      <c r="BP734" s="4">
        <v>2561</v>
      </c>
      <c r="BQ734" s="4">
        <v>7282</v>
      </c>
      <c r="BR734" s="4">
        <v>3835.5</v>
      </c>
      <c r="BS734" s="4">
        <v>11119.5</v>
      </c>
      <c r="BT734" s="4">
        <v>3835.5</v>
      </c>
      <c r="BU734" s="4">
        <v>11119.5</v>
      </c>
      <c r="BV734" s="4"/>
      <c r="BW734" s="4"/>
      <c r="BX734" s="4">
        <v>2400</v>
      </c>
      <c r="BY734" s="4">
        <v>0</v>
      </c>
      <c r="BZ734" s="6">
        <v>2085</v>
      </c>
      <c r="CA734" s="6">
        <v>5607</v>
      </c>
    </row>
    <row r="735" spans="67:77" ht="12">
      <c r="BO735" s="1" t="s">
        <v>658</v>
      </c>
      <c r="BP735" s="4">
        <v>2108</v>
      </c>
      <c r="BQ735" s="4">
        <v>6828</v>
      </c>
      <c r="BR735" s="4">
        <v>4524</v>
      </c>
      <c r="BS735" s="4">
        <v>15784</v>
      </c>
      <c r="BT735" s="4">
        <v>3824</v>
      </c>
      <c r="BU735" s="4">
        <v>14804</v>
      </c>
      <c r="BV735" s="4"/>
      <c r="BW735" s="4"/>
      <c r="BX735" s="4"/>
      <c r="BY735" s="4"/>
    </row>
    <row r="736" spans="67:77" ht="12">
      <c r="BO736" s="1" t="s">
        <v>659</v>
      </c>
      <c r="BP736" s="4">
        <v>3510</v>
      </c>
      <c r="BQ736" s="4">
        <v>7710</v>
      </c>
      <c r="BR736" s="4">
        <v>4664</v>
      </c>
      <c r="BS736" s="4">
        <v>12464</v>
      </c>
      <c r="BT736" s="4">
        <v>3647</v>
      </c>
      <c r="BU736" s="4">
        <v>8247</v>
      </c>
      <c r="BV736" s="4"/>
      <c r="BW736" s="4"/>
      <c r="BX736" s="4">
        <v>2560</v>
      </c>
      <c r="BY736" s="4">
        <v>10310</v>
      </c>
    </row>
    <row r="738" spans="67:79" ht="12">
      <c r="BO738" s="1" t="s">
        <v>660</v>
      </c>
      <c r="BP738" s="4">
        <v>3965</v>
      </c>
      <c r="BQ738" s="4">
        <v>6958</v>
      </c>
      <c r="BR738" s="4">
        <v>6836</v>
      </c>
      <c r="BS738" s="4">
        <v>13574</v>
      </c>
      <c r="BT738" s="4">
        <v>5906</v>
      </c>
      <c r="BU738" s="4">
        <v>13156</v>
      </c>
      <c r="BV738" s="4"/>
      <c r="BW738" s="4"/>
      <c r="BX738" s="4"/>
      <c r="BY738" s="4"/>
      <c r="BZ738" s="6">
        <f>(1956+2738)/2</f>
        <v>2347</v>
      </c>
      <c r="CA738" s="6">
        <f>(5402+6370)/2</f>
        <v>5886</v>
      </c>
    </row>
    <row r="739" spans="67:77" ht="12">
      <c r="BO739" s="1" t="s">
        <v>661</v>
      </c>
      <c r="BP739" s="4">
        <v>2090</v>
      </c>
      <c r="BQ739" s="4">
        <v>3272</v>
      </c>
      <c r="BR739" s="4">
        <v>6000</v>
      </c>
      <c r="BS739" s="4">
        <v>12000</v>
      </c>
      <c r="BT739" s="4">
        <v>4000</v>
      </c>
      <c r="BU739" s="4">
        <v>10000</v>
      </c>
      <c r="BV739" s="4"/>
      <c r="BW739" s="4"/>
      <c r="BX739" s="4">
        <v>2616</v>
      </c>
      <c r="BY739" s="4">
        <v>5016</v>
      </c>
    </row>
    <row r="740" spans="67:77" ht="12">
      <c r="BO740" s="1" t="s">
        <v>662</v>
      </c>
      <c r="BP740" s="4">
        <v>892</v>
      </c>
      <c r="BQ740" s="4">
        <v>5782</v>
      </c>
      <c r="BR740" s="4">
        <v>1535.5</v>
      </c>
      <c r="BS740" s="4">
        <v>9881.5</v>
      </c>
      <c r="BT740" s="4">
        <v>1751</v>
      </c>
      <c r="BU740" s="4">
        <v>9165</v>
      </c>
      <c r="BV740" s="4"/>
      <c r="BW740" s="4"/>
      <c r="BX740" s="4">
        <v>1541</v>
      </c>
      <c r="BY740" s="4">
        <v>8675</v>
      </c>
    </row>
    <row r="742" spans="67:81" ht="12">
      <c r="BO742" s="1" t="s">
        <v>663</v>
      </c>
      <c r="BP742" s="4">
        <v>1529</v>
      </c>
      <c r="BQ742" s="4">
        <v>4630</v>
      </c>
      <c r="BR742" s="4">
        <v>4630</v>
      </c>
      <c r="BS742" s="4">
        <v>11584</v>
      </c>
      <c r="BT742" s="4">
        <v>4630</v>
      </c>
      <c r="BU742" s="4">
        <v>11584</v>
      </c>
      <c r="BV742" s="4">
        <v>2651</v>
      </c>
      <c r="BW742" s="4">
        <v>6291</v>
      </c>
      <c r="BX742" s="4">
        <v>3236</v>
      </c>
      <c r="BY742" s="4">
        <v>9400</v>
      </c>
      <c r="CB742" s="6">
        <v>4590</v>
      </c>
      <c r="CC742" s="6">
        <v>11544</v>
      </c>
    </row>
    <row r="743" spans="67:77" ht="12">
      <c r="BO743" s="1" t="s">
        <v>664</v>
      </c>
      <c r="BP743" s="4">
        <v>2528</v>
      </c>
      <c r="BQ743" s="4">
        <v>5348</v>
      </c>
      <c r="BR743" s="4">
        <v>4065</v>
      </c>
      <c r="BS743" s="4">
        <v>8730</v>
      </c>
      <c r="BT743" s="4">
        <v>2630</v>
      </c>
      <c r="BU743" s="4">
        <v>5260</v>
      </c>
      <c r="BV743" s="4"/>
      <c r="BW743" s="4"/>
      <c r="BX743" s="4"/>
      <c r="BY743" s="4"/>
    </row>
    <row r="744" spans="67:77" ht="12">
      <c r="BO744" s="1" t="s">
        <v>665</v>
      </c>
      <c r="BP744" s="4">
        <v>1999</v>
      </c>
      <c r="BQ744" s="4">
        <v>4734</v>
      </c>
      <c r="BR744" s="4">
        <v>6109</v>
      </c>
      <c r="BS744" s="4">
        <v>9643</v>
      </c>
      <c r="BT744" s="4">
        <v>4146</v>
      </c>
      <c r="BU744" s="4">
        <v>7680</v>
      </c>
      <c r="BV744" s="4"/>
      <c r="BW744" s="4"/>
      <c r="BX744" s="4">
        <v>2886</v>
      </c>
      <c r="BY744" s="4">
        <v>5620</v>
      </c>
    </row>
    <row r="746" spans="67:77" ht="12">
      <c r="BO746" s="1" t="s">
        <v>666</v>
      </c>
      <c r="BP746" s="4">
        <v>2249.85</v>
      </c>
      <c r="BQ746" s="4">
        <v>4949.85</v>
      </c>
      <c r="BR746" s="6">
        <v>5007</v>
      </c>
      <c r="BS746" s="6">
        <v>15407</v>
      </c>
      <c r="BT746" s="4">
        <v>3645.5</v>
      </c>
      <c r="BU746" s="4">
        <v>14145.5</v>
      </c>
      <c r="BV746" s="4">
        <v>1158</v>
      </c>
      <c r="BW746" s="4">
        <v>3928</v>
      </c>
      <c r="BX746" s="4">
        <v>4074</v>
      </c>
      <c r="BY746" s="4">
        <v>14874</v>
      </c>
    </row>
    <row r="747" spans="67:77" ht="12">
      <c r="BO747" s="1" t="s">
        <v>667</v>
      </c>
      <c r="BP747" s="4">
        <v>3426</v>
      </c>
      <c r="BQ747" s="4">
        <v>8272</v>
      </c>
      <c r="BR747" s="4">
        <v>6277</v>
      </c>
      <c r="BS747" s="4">
        <v>12409.5</v>
      </c>
      <c r="BT747" s="4">
        <v>5703</v>
      </c>
      <c r="BU747" s="4">
        <v>10903</v>
      </c>
      <c r="BX747" s="4">
        <v>5286</v>
      </c>
      <c r="BY747" s="4">
        <v>20286</v>
      </c>
    </row>
    <row r="748" spans="67:81" ht="12">
      <c r="BO748" s="1" t="s">
        <v>668</v>
      </c>
      <c r="BP748" s="4">
        <v>2065</v>
      </c>
      <c r="BQ748" s="4">
        <v>4605</v>
      </c>
      <c r="BR748" s="4">
        <v>3938.5</v>
      </c>
      <c r="BS748" s="4">
        <v>7278.5</v>
      </c>
      <c r="BT748" s="4">
        <v>2635</v>
      </c>
      <c r="BU748" s="4">
        <v>5755</v>
      </c>
      <c r="BV748" s="4"/>
      <c r="BW748" s="4"/>
      <c r="BX748" s="4"/>
      <c r="BY748" s="4"/>
      <c r="CB748" s="6">
        <v>3752</v>
      </c>
      <c r="CC748" s="6">
        <v>7032</v>
      </c>
    </row>
    <row r="749" spans="67:81" ht="12">
      <c r="BO749" s="2" t="s">
        <v>590</v>
      </c>
      <c r="BP749" s="2" t="s">
        <v>590</v>
      </c>
      <c r="BQ749" s="2" t="s">
        <v>590</v>
      </c>
      <c r="BR749" s="2" t="s">
        <v>590</v>
      </c>
      <c r="BS749" s="2" t="s">
        <v>590</v>
      </c>
      <c r="BT749" s="2" t="s">
        <v>590</v>
      </c>
      <c r="BU749" s="2" t="s">
        <v>590</v>
      </c>
      <c r="BV749" s="2" t="s">
        <v>590</v>
      </c>
      <c r="BW749" s="2" t="s">
        <v>590</v>
      </c>
      <c r="BX749" s="2" t="s">
        <v>590</v>
      </c>
      <c r="BY749" s="2" t="s">
        <v>590</v>
      </c>
      <c r="BZ749" s="2" t="s">
        <v>590</v>
      </c>
      <c r="CA749" s="2" t="s">
        <v>590</v>
      </c>
      <c r="CB749" s="2" t="s">
        <v>590</v>
      </c>
      <c r="CC749" s="2" t="s">
        <v>590</v>
      </c>
    </row>
    <row r="750" ht="12">
      <c r="BO750" s="1" t="s">
        <v>687</v>
      </c>
    </row>
    <row r="751" ht="12">
      <c r="BO751" s="1" t="s">
        <v>688</v>
      </c>
    </row>
    <row r="752" ht="12">
      <c r="BO752" s="1" t="s">
        <v>689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2000-07-24T14:54:56Z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